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2000" windowHeight="6420" tabRatio="959" activeTab="5"/>
  </bookViews>
  <sheets>
    <sheet name="Фінплан - зведені показники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1">'1.Фінансовий результат'!$8:$8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_xlnm.Print_Titles" localSheetId="0">'Фінплан - зведені показники'!$14:$14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результат'!$A$1:$J$96</definedName>
    <definedName name="_xlnm.Print_Area" localSheetId="2">'2. Розрахунки з бюджетом'!$A$1:$J$38</definedName>
    <definedName name="_xlnm.Print_Area" localSheetId="3">'3. Рух грошових коштів'!$A$1:$J$73</definedName>
    <definedName name="_xlnm.Print_Area" localSheetId="4">'4. Кап. інвестиції'!$A$1:$J$22</definedName>
    <definedName name="_xlnm.Print_Area" localSheetId="0">'Фінплан - зведені показники'!$A$1:$J$52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45621" fullCalcOnLoad="1"/>
</workbook>
</file>

<file path=xl/calcChain.xml><?xml version="1.0" encoding="utf-8"?>
<calcChain xmlns="http://schemas.openxmlformats.org/spreadsheetml/2006/main">
  <c r="J34" i="19" l="1"/>
  <c r="I34" i="19"/>
  <c r="H34" i="19"/>
  <c r="G34" i="19"/>
  <c r="J28" i="2"/>
  <c r="I28" i="2"/>
  <c r="H28" i="2"/>
  <c r="G28" i="2"/>
  <c r="F28" i="2"/>
  <c r="E28" i="2"/>
  <c r="D28" i="2"/>
  <c r="F58" i="2"/>
  <c r="C35" i="19" l="1"/>
  <c r="C32" i="19"/>
  <c r="F34" i="19"/>
  <c r="E34" i="19"/>
  <c r="D34" i="19"/>
  <c r="C34" i="19"/>
  <c r="C44" i="2"/>
  <c r="C50" i="2"/>
  <c r="C38" i="2"/>
  <c r="C65" i="2"/>
  <c r="C87" i="2"/>
  <c r="C88" i="2"/>
  <c r="C17" i="2"/>
  <c r="C14" i="2"/>
  <c r="C85" i="2"/>
  <c r="C86" i="2"/>
  <c r="D18" i="18"/>
  <c r="C18" i="18"/>
  <c r="D88" i="2"/>
  <c r="C19" i="18"/>
  <c r="T106" i="10"/>
  <c r="T105" i="10"/>
  <c r="T104" i="10"/>
  <c r="T103" i="10"/>
  <c r="T102" i="10"/>
  <c r="T101" i="10"/>
  <c r="T100" i="10"/>
  <c r="O106" i="10"/>
  <c r="O105" i="10"/>
  <c r="O104" i="10"/>
  <c r="O103" i="10"/>
  <c r="O102" i="10"/>
  <c r="O101" i="10"/>
  <c r="O100" i="10"/>
  <c r="F13" i="3"/>
  <c r="N105" i="10"/>
  <c r="AC105" i="10"/>
  <c r="M105" i="10"/>
  <c r="AB105" i="10"/>
  <c r="L105" i="10"/>
  <c r="AA105" i="10"/>
  <c r="K105" i="10"/>
  <c r="N104" i="10"/>
  <c r="M104" i="10"/>
  <c r="AB104" i="10" s="1"/>
  <c r="L104" i="10"/>
  <c r="AA104" i="10" s="1"/>
  <c r="K104" i="10"/>
  <c r="N103" i="10"/>
  <c r="AC103" i="10"/>
  <c r="M103" i="10"/>
  <c r="L103" i="10"/>
  <c r="AA103" i="10" s="1"/>
  <c r="K103" i="10"/>
  <c r="N102" i="10"/>
  <c r="AC102" i="10"/>
  <c r="M102" i="10"/>
  <c r="L102" i="10"/>
  <c r="AA102" i="10" s="1"/>
  <c r="K102" i="10"/>
  <c r="N101" i="10"/>
  <c r="AC101" i="10"/>
  <c r="M101" i="10"/>
  <c r="AB101" i="10" s="1"/>
  <c r="L101" i="10"/>
  <c r="K101" i="10"/>
  <c r="N100" i="10"/>
  <c r="M100" i="10"/>
  <c r="L100" i="10"/>
  <c r="K100" i="10"/>
  <c r="J100" i="10" s="1"/>
  <c r="A105" i="10"/>
  <c r="A104" i="10"/>
  <c r="A103" i="10"/>
  <c r="A102" i="10"/>
  <c r="A101" i="10"/>
  <c r="A100" i="10"/>
  <c r="H44" i="10"/>
  <c r="H43" i="10"/>
  <c r="B43" i="10"/>
  <c r="F32" i="19"/>
  <c r="F31" i="19"/>
  <c r="F29" i="19"/>
  <c r="F28" i="19"/>
  <c r="F27" i="19"/>
  <c r="F26" i="19"/>
  <c r="F25" i="19"/>
  <c r="F24" i="19" s="1"/>
  <c r="F36" i="14" s="1"/>
  <c r="F22" i="19"/>
  <c r="F75" i="2"/>
  <c r="F73" i="2"/>
  <c r="F72" i="2"/>
  <c r="F70" i="2"/>
  <c r="F69" i="2"/>
  <c r="F68" i="2"/>
  <c r="F67" i="2"/>
  <c r="F66" i="2"/>
  <c r="F65" i="2" s="1"/>
  <c r="F22" i="14" s="1"/>
  <c r="F50" i="2"/>
  <c r="F49" i="2"/>
  <c r="F48" i="2"/>
  <c r="F47" i="2"/>
  <c r="F46" i="2"/>
  <c r="F45" i="2"/>
  <c r="F44" i="2"/>
  <c r="F39" i="2"/>
  <c r="F43" i="2"/>
  <c r="F38" i="2"/>
  <c r="F35" i="2"/>
  <c r="F34" i="2"/>
  <c r="F33" i="2"/>
  <c r="F32" i="2"/>
  <c r="F31" i="2"/>
  <c r="F30" i="2"/>
  <c r="F29" i="2"/>
  <c r="F27" i="2"/>
  <c r="J37" i="2"/>
  <c r="I37" i="2"/>
  <c r="H37" i="2"/>
  <c r="G37" i="2"/>
  <c r="F37" i="2" s="1"/>
  <c r="J22" i="2"/>
  <c r="J88" i="2" s="1"/>
  <c r="I22" i="2"/>
  <c r="H22" i="2"/>
  <c r="H88" i="2" s="1"/>
  <c r="G22" i="2"/>
  <c r="G88" i="2" s="1"/>
  <c r="F36" i="2"/>
  <c r="F19" i="2"/>
  <c r="F25" i="2"/>
  <c r="F24" i="2"/>
  <c r="F23" i="2"/>
  <c r="F21" i="2"/>
  <c r="F87" i="2" s="1"/>
  <c r="F20" i="2"/>
  <c r="F18" i="2"/>
  <c r="F16" i="2"/>
  <c r="H15" i="10"/>
  <c r="H14" i="10"/>
  <c r="F14" i="10"/>
  <c r="D26" i="10"/>
  <c r="D32" i="10" s="1"/>
  <c r="E32" i="10" s="1"/>
  <c r="C31" i="10"/>
  <c r="D25" i="10"/>
  <c r="D31" i="10" s="1"/>
  <c r="E31" i="10" s="1"/>
  <c r="D22" i="10"/>
  <c r="D28" i="10" s="1"/>
  <c r="E28" i="10" s="1"/>
  <c r="F12" i="3"/>
  <c r="F11" i="3"/>
  <c r="F10" i="3"/>
  <c r="F9" i="3"/>
  <c r="F8" i="3"/>
  <c r="E8" i="3" s="1"/>
  <c r="E87" i="2"/>
  <c r="E86" i="2"/>
  <c r="E81" i="2"/>
  <c r="E65" i="2"/>
  <c r="D65" i="2"/>
  <c r="E22" i="2"/>
  <c r="E88" i="2"/>
  <c r="C7" i="3"/>
  <c r="C47" i="14"/>
  <c r="D10" i="2"/>
  <c r="E14" i="2"/>
  <c r="E11" i="2" s="1"/>
  <c r="E10" i="2" s="1"/>
  <c r="F14" i="2"/>
  <c r="F11" i="2"/>
  <c r="F10" i="2" s="1"/>
  <c r="G14" i="2"/>
  <c r="G11" i="2" s="1"/>
  <c r="G10" i="2" s="1"/>
  <c r="H14" i="2"/>
  <c r="H11" i="2" s="1"/>
  <c r="H10" i="2" s="1"/>
  <c r="I14" i="2"/>
  <c r="I11" i="2" s="1"/>
  <c r="I10" i="2" s="1"/>
  <c r="J14" i="2"/>
  <c r="J11" i="2"/>
  <c r="J10" i="2" s="1"/>
  <c r="D16" i="2"/>
  <c r="D17" i="2"/>
  <c r="I17" i="2"/>
  <c r="I17" i="14" s="1"/>
  <c r="J17" i="2"/>
  <c r="J26" i="2" s="1"/>
  <c r="H20" i="14"/>
  <c r="I20" i="14"/>
  <c r="E38" i="2"/>
  <c r="E43" i="2"/>
  <c r="E44" i="2"/>
  <c r="E50" i="2"/>
  <c r="C58" i="2"/>
  <c r="D58" i="2"/>
  <c r="E58" i="2"/>
  <c r="G58" i="2"/>
  <c r="H58" i="2"/>
  <c r="I58" i="2"/>
  <c r="J58" i="2"/>
  <c r="G65" i="2"/>
  <c r="H65" i="2"/>
  <c r="H22" i="14" s="1"/>
  <c r="I65" i="2"/>
  <c r="J65" i="2"/>
  <c r="J22" i="14" s="1"/>
  <c r="E73" i="2"/>
  <c r="E25" i="14" s="1"/>
  <c r="E75" i="2"/>
  <c r="D81" i="2"/>
  <c r="F81" i="2"/>
  <c r="G81" i="2"/>
  <c r="H81" i="2"/>
  <c r="I81" i="2"/>
  <c r="J81" i="2"/>
  <c r="D85" i="2"/>
  <c r="F85" i="2"/>
  <c r="G85" i="2"/>
  <c r="H85" i="2"/>
  <c r="I85" i="2"/>
  <c r="J85" i="2"/>
  <c r="D86" i="2"/>
  <c r="G86" i="2"/>
  <c r="I86" i="2"/>
  <c r="J86" i="2"/>
  <c r="J84" i="2" s="1"/>
  <c r="D87" i="2"/>
  <c r="G87" i="2"/>
  <c r="H87" i="2"/>
  <c r="I87" i="2"/>
  <c r="J87" i="2"/>
  <c r="I88" i="2"/>
  <c r="C89" i="2"/>
  <c r="D89" i="2"/>
  <c r="E89" i="2"/>
  <c r="F89" i="2"/>
  <c r="G89" i="2"/>
  <c r="H89" i="2"/>
  <c r="I89" i="2"/>
  <c r="J89" i="2"/>
  <c r="H7" i="3"/>
  <c r="H47" i="14"/>
  <c r="J7" i="3"/>
  <c r="J47" i="14"/>
  <c r="G7" i="3"/>
  <c r="G47" i="14"/>
  <c r="I7" i="3"/>
  <c r="I47" i="14"/>
  <c r="H68" i="18"/>
  <c r="H69" i="18" s="1"/>
  <c r="C21" i="18"/>
  <c r="C41" i="14" s="1"/>
  <c r="J21" i="18"/>
  <c r="F21" i="18"/>
  <c r="E21" i="18"/>
  <c r="E68" i="18"/>
  <c r="E45" i="14" s="1"/>
  <c r="I21" i="18"/>
  <c r="G21" i="18"/>
  <c r="G68" i="18" s="1"/>
  <c r="E24" i="19"/>
  <c r="C38" i="14"/>
  <c r="G20" i="14"/>
  <c r="F15" i="10"/>
  <c r="F16" i="10"/>
  <c r="H16" i="10"/>
  <c r="F17" i="10"/>
  <c r="H17" i="10"/>
  <c r="F18" i="10"/>
  <c r="H18" i="10"/>
  <c r="F19" i="10"/>
  <c r="H19" i="10"/>
  <c r="F20" i="10"/>
  <c r="H20" i="10"/>
  <c r="B21" i="10"/>
  <c r="B27" i="10" s="1"/>
  <c r="C21" i="10"/>
  <c r="C27" i="10" s="1"/>
  <c r="B24" i="10"/>
  <c r="B30" i="10" s="1"/>
  <c r="C24" i="10"/>
  <c r="G76" i="10"/>
  <c r="G77" i="10"/>
  <c r="G78" i="10"/>
  <c r="G79" i="10"/>
  <c r="H88" i="10"/>
  <c r="H89" i="10"/>
  <c r="H90" i="10"/>
  <c r="H91" i="10"/>
  <c r="E100" i="10"/>
  <c r="AA100" i="10"/>
  <c r="AA106" i="10" s="1"/>
  <c r="E101" i="10"/>
  <c r="AA101" i="10"/>
  <c r="E102" i="10"/>
  <c r="Z102" i="10"/>
  <c r="AB102" i="10"/>
  <c r="E103" i="10"/>
  <c r="Z103" i="10"/>
  <c r="AB103" i="10"/>
  <c r="D21" i="18"/>
  <c r="D68" i="18" s="1"/>
  <c r="H45" i="14"/>
  <c r="C36" i="14"/>
  <c r="D24" i="19"/>
  <c r="D35" i="19" s="1"/>
  <c r="D38" i="14" s="1"/>
  <c r="G24" i="19"/>
  <c r="G36" i="14"/>
  <c r="H24" i="19"/>
  <c r="I24" i="19"/>
  <c r="I36" i="14" s="1"/>
  <c r="J24" i="19"/>
  <c r="J36" i="14" s="1"/>
  <c r="B16" i="14"/>
  <c r="F16" i="14"/>
  <c r="J45" i="10" s="1"/>
  <c r="G16" i="14"/>
  <c r="H16" i="14"/>
  <c r="I16" i="14"/>
  <c r="J16" i="14"/>
  <c r="B17" i="14"/>
  <c r="B18" i="14"/>
  <c r="B19" i="14"/>
  <c r="C19" i="14"/>
  <c r="D19" i="14"/>
  <c r="E19" i="14"/>
  <c r="F19" i="14"/>
  <c r="G19" i="14"/>
  <c r="H19" i="14"/>
  <c r="I19" i="14"/>
  <c r="J19" i="14"/>
  <c r="B20" i="14"/>
  <c r="B21" i="14"/>
  <c r="C21" i="14"/>
  <c r="D21" i="14"/>
  <c r="E21" i="14"/>
  <c r="G21" i="14"/>
  <c r="H21" i="14"/>
  <c r="I21" i="14"/>
  <c r="J21" i="14"/>
  <c r="B22" i="14"/>
  <c r="C22" i="14"/>
  <c r="D22" i="14"/>
  <c r="E22" i="14"/>
  <c r="G22" i="14"/>
  <c r="I22" i="14"/>
  <c r="B23" i="14"/>
  <c r="B24" i="14"/>
  <c r="C24" i="14"/>
  <c r="D24" i="14"/>
  <c r="E24" i="14"/>
  <c r="F24" i="14"/>
  <c r="G24" i="14"/>
  <c r="H24" i="14"/>
  <c r="I24" i="14"/>
  <c r="J24" i="14"/>
  <c r="B25" i="14"/>
  <c r="C25" i="14"/>
  <c r="D25" i="14"/>
  <c r="F25" i="14"/>
  <c r="G25" i="14"/>
  <c r="H25" i="14"/>
  <c r="I25" i="14"/>
  <c r="J25" i="14"/>
  <c r="B26" i="14"/>
  <c r="C26" i="14"/>
  <c r="D26" i="14"/>
  <c r="E26" i="14"/>
  <c r="F26" i="14"/>
  <c r="G26" i="14"/>
  <c r="H26" i="14"/>
  <c r="I26" i="14"/>
  <c r="J26" i="14"/>
  <c r="B27" i="14"/>
  <c r="C27" i="14"/>
  <c r="D27" i="14"/>
  <c r="E27" i="14"/>
  <c r="F27" i="14"/>
  <c r="G27" i="14"/>
  <c r="H27" i="14"/>
  <c r="I27" i="14"/>
  <c r="J27" i="14"/>
  <c r="B28" i="14"/>
  <c r="B29" i="14"/>
  <c r="D29" i="14"/>
  <c r="B30" i="14"/>
  <c r="B32" i="14"/>
  <c r="C32" i="14"/>
  <c r="D32" i="14"/>
  <c r="E32" i="14"/>
  <c r="B33" i="14"/>
  <c r="C33" i="14"/>
  <c r="D33" i="14"/>
  <c r="B34" i="14"/>
  <c r="C34" i="14"/>
  <c r="D34" i="14"/>
  <c r="E34" i="14"/>
  <c r="F34" i="14"/>
  <c r="G34" i="14"/>
  <c r="H34" i="14"/>
  <c r="I34" i="14"/>
  <c r="J34" i="14"/>
  <c r="B35" i="14"/>
  <c r="C35" i="14"/>
  <c r="D35" i="14"/>
  <c r="E35" i="14"/>
  <c r="F35" i="14"/>
  <c r="G35" i="14"/>
  <c r="H35" i="14"/>
  <c r="I35" i="14"/>
  <c r="J35" i="14"/>
  <c r="B36" i="14"/>
  <c r="H36" i="14"/>
  <c r="B37" i="14"/>
  <c r="C37" i="14"/>
  <c r="D37" i="14"/>
  <c r="E37" i="14"/>
  <c r="F37" i="14"/>
  <c r="G37" i="14"/>
  <c r="H37" i="14"/>
  <c r="I37" i="14"/>
  <c r="J37" i="14"/>
  <c r="B38" i="14"/>
  <c r="B40" i="14"/>
  <c r="C40" i="14"/>
  <c r="D40" i="14"/>
  <c r="E40" i="14"/>
  <c r="F40" i="14"/>
  <c r="G40" i="14"/>
  <c r="H40" i="14"/>
  <c r="I40" i="14"/>
  <c r="J40" i="14"/>
  <c r="B41" i="14"/>
  <c r="G41" i="14"/>
  <c r="H41" i="14"/>
  <c r="I41" i="14"/>
  <c r="B42" i="14"/>
  <c r="C42" i="14"/>
  <c r="D42" i="14"/>
  <c r="E42" i="14"/>
  <c r="F42" i="14"/>
  <c r="G42" i="14"/>
  <c r="H42" i="14"/>
  <c r="I42" i="14"/>
  <c r="J42" i="14"/>
  <c r="B43" i="14"/>
  <c r="C43" i="14"/>
  <c r="D43" i="14"/>
  <c r="E43" i="14"/>
  <c r="F43" i="14"/>
  <c r="G43" i="14"/>
  <c r="H43" i="14"/>
  <c r="I43" i="14"/>
  <c r="J43" i="14"/>
  <c r="B44" i="14"/>
  <c r="C44" i="14"/>
  <c r="D44" i="14"/>
  <c r="E44" i="14"/>
  <c r="F44" i="14"/>
  <c r="G44" i="14"/>
  <c r="H44" i="14"/>
  <c r="I44" i="14"/>
  <c r="J44" i="14"/>
  <c r="B45" i="14"/>
  <c r="B47" i="14"/>
  <c r="E16" i="14"/>
  <c r="I68" i="18"/>
  <c r="I45" i="14"/>
  <c r="D16" i="14"/>
  <c r="F45" i="10" s="1"/>
  <c r="D20" i="14"/>
  <c r="D82" i="2"/>
  <c r="D91" i="2" s="1"/>
  <c r="I69" i="18"/>
  <c r="F45" i="14"/>
  <c r="F68" i="18"/>
  <c r="F69" i="18" s="1"/>
  <c r="E41" i="14"/>
  <c r="G80" i="10"/>
  <c r="J102" i="10"/>
  <c r="Y102" i="10"/>
  <c r="J104" i="10"/>
  <c r="Y104" i="10"/>
  <c r="J105" i="10"/>
  <c r="Y105" i="10"/>
  <c r="M106" i="10"/>
  <c r="J101" i="10"/>
  <c r="Y101" i="10" s="1"/>
  <c r="H92" i="10"/>
  <c r="L106" i="10"/>
  <c r="Z104" i="10"/>
  <c r="Z105" i="10"/>
  <c r="Z101" i="10"/>
  <c r="AB100" i="10"/>
  <c r="AB106" i="10" s="1"/>
  <c r="J103" i="10"/>
  <c r="Y103" i="10" s="1"/>
  <c r="N106" i="10"/>
  <c r="AC104" i="10"/>
  <c r="F7" i="3"/>
  <c r="F47" i="14" s="1"/>
  <c r="K106" i="10"/>
  <c r="J17" i="14"/>
  <c r="I26" i="2"/>
  <c r="I71" i="2" s="1"/>
  <c r="J20" i="14"/>
  <c r="G84" i="2"/>
  <c r="F86" i="2"/>
  <c r="F84" i="2" s="1"/>
  <c r="E25" i="10"/>
  <c r="H25" i="10" s="1"/>
  <c r="E22" i="10"/>
  <c r="H22" i="10" s="1"/>
  <c r="E26" i="10"/>
  <c r="E24" i="10" s="1"/>
  <c r="D24" i="10"/>
  <c r="F26" i="10"/>
  <c r="D23" i="10"/>
  <c r="D29" i="10" s="1"/>
  <c r="E29" i="10" s="1"/>
  <c r="H29" i="10" s="1"/>
  <c r="E36" i="14"/>
  <c r="D36" i="14"/>
  <c r="E106" i="10"/>
  <c r="J68" i="18"/>
  <c r="J41" i="14"/>
  <c r="D84" i="2"/>
  <c r="D17" i="14"/>
  <c r="D26" i="2"/>
  <c r="D18" i="14" s="1"/>
  <c r="F41" i="14"/>
  <c r="H17" i="2"/>
  <c r="H17" i="14" s="1"/>
  <c r="H86" i="2"/>
  <c r="H84" i="2" s="1"/>
  <c r="E17" i="2"/>
  <c r="E17" i="14" s="1"/>
  <c r="E85" i="2"/>
  <c r="E84" i="2" s="1"/>
  <c r="C17" i="14"/>
  <c r="J45" i="14"/>
  <c r="J69" i="18"/>
  <c r="F25" i="10"/>
  <c r="H26" i="10"/>
  <c r="H26" i="2"/>
  <c r="H71" i="2" s="1"/>
  <c r="H18" i="14"/>
  <c r="B44" i="10"/>
  <c r="AC100" i="10"/>
  <c r="AC106" i="10" s="1"/>
  <c r="H31" i="10"/>
  <c r="F31" i="10"/>
  <c r="F32" i="10"/>
  <c r="H32" i="10"/>
  <c r="Y100" i="10"/>
  <c r="J106" i="10"/>
  <c r="Y106" i="10" s="1"/>
  <c r="Z100" i="10"/>
  <c r="Z106" i="10" s="1"/>
  <c r="I84" i="2" l="1"/>
  <c r="F21" i="14"/>
  <c r="F29" i="10"/>
  <c r="D71" i="2"/>
  <c r="D23" i="14" s="1"/>
  <c r="E20" i="14"/>
  <c r="G17" i="2"/>
  <c r="C28" i="2"/>
  <c r="C20" i="14" s="1"/>
  <c r="D21" i="10"/>
  <c r="E23" i="10"/>
  <c r="F43" i="10"/>
  <c r="F44" i="10"/>
  <c r="F28" i="10"/>
  <c r="H28" i="10"/>
  <c r="E26" i="2"/>
  <c r="D90" i="2"/>
  <c r="I23" i="14"/>
  <c r="I76" i="2"/>
  <c r="H24" i="10"/>
  <c r="F24" i="10"/>
  <c r="J44" i="10"/>
  <c r="J43" i="10"/>
  <c r="D76" i="2"/>
  <c r="D79" i="2" s="1"/>
  <c r="D30" i="14" s="1"/>
  <c r="E18" i="14"/>
  <c r="F22" i="10"/>
  <c r="I18" i="14"/>
  <c r="F20" i="14"/>
  <c r="C84" i="2"/>
  <c r="D41" i="14"/>
  <c r="D69" i="18"/>
  <c r="D45" i="14"/>
  <c r="C68" i="18"/>
  <c r="H76" i="2"/>
  <c r="H23" i="14"/>
  <c r="D28" i="14"/>
  <c r="G69" i="18"/>
  <c r="G45" i="14"/>
  <c r="J18" i="14"/>
  <c r="J71" i="2"/>
  <c r="D8" i="3"/>
  <c r="D7" i="3" s="1"/>
  <c r="D47" i="14" s="1"/>
  <c r="E7" i="3"/>
  <c r="E47" i="14" s="1"/>
  <c r="E69" i="18"/>
  <c r="F22" i="2"/>
  <c r="E71" i="2" l="1"/>
  <c r="G26" i="2"/>
  <c r="G17" i="14"/>
  <c r="F23" i="10"/>
  <c r="E21" i="10"/>
  <c r="H23" i="10"/>
  <c r="D27" i="10"/>
  <c r="D30" i="10"/>
  <c r="I28" i="14"/>
  <c r="I77" i="2"/>
  <c r="C69" i="18"/>
  <c r="C45" i="14"/>
  <c r="F17" i="2"/>
  <c r="F88" i="2"/>
  <c r="J76" i="2"/>
  <c r="J23" i="14"/>
  <c r="H77" i="2"/>
  <c r="H79" i="2" s="1"/>
  <c r="H28" i="14"/>
  <c r="E76" i="2" l="1"/>
  <c r="E23" i="14"/>
  <c r="G18" i="14"/>
  <c r="G71" i="2"/>
  <c r="F21" i="10"/>
  <c r="E30" i="10"/>
  <c r="E27" i="10"/>
  <c r="H21" i="10"/>
  <c r="I21" i="19"/>
  <c r="I33" i="14" s="1"/>
  <c r="I82" i="2"/>
  <c r="I91" i="2" s="1"/>
  <c r="I90" i="2" s="1"/>
  <c r="I79" i="2"/>
  <c r="I29" i="14"/>
  <c r="H20" i="19"/>
  <c r="H30" i="14"/>
  <c r="H21" i="19"/>
  <c r="H29" i="14"/>
  <c r="H82" i="2"/>
  <c r="H91" i="2" s="1"/>
  <c r="H90" i="2" s="1"/>
  <c r="J77" i="2"/>
  <c r="J79" i="2" s="1"/>
  <c r="J28" i="14"/>
  <c r="F26" i="2"/>
  <c r="F17" i="14"/>
  <c r="E28" i="14" l="1"/>
  <c r="E77" i="2"/>
  <c r="G23" i="14"/>
  <c r="G76" i="2"/>
  <c r="H30" i="10"/>
  <c r="F30" i="10"/>
  <c r="F27" i="10"/>
  <c r="H27" i="10"/>
  <c r="I30" i="14"/>
  <c r="I20" i="19"/>
  <c r="J20" i="19"/>
  <c r="J30" i="14"/>
  <c r="F18" i="14"/>
  <c r="F71" i="2"/>
  <c r="J29" i="14"/>
  <c r="J82" i="2"/>
  <c r="J91" i="2" s="1"/>
  <c r="J90" i="2" s="1"/>
  <c r="J21" i="19"/>
  <c r="J33" i="14" s="1"/>
  <c r="H33" i="14"/>
  <c r="H32" i="14"/>
  <c r="H35" i="19"/>
  <c r="H38" i="14" s="1"/>
  <c r="E82" i="2" l="1"/>
  <c r="E91" i="2" s="1"/>
  <c r="E90" i="2" s="1"/>
  <c r="E29" i="14"/>
  <c r="E21" i="19"/>
  <c r="E79" i="2"/>
  <c r="E30" i="14" s="1"/>
  <c r="G77" i="2"/>
  <c r="G79" i="2" s="1"/>
  <c r="G28" i="14"/>
  <c r="I32" i="14"/>
  <c r="I35" i="19"/>
  <c r="I38" i="14" s="1"/>
  <c r="F23" i="14"/>
  <c r="F76" i="2"/>
  <c r="J35" i="19"/>
  <c r="J38" i="14" s="1"/>
  <c r="J32" i="14"/>
  <c r="E33" i="14" l="1"/>
  <c r="E35" i="19"/>
  <c r="E38" i="14" s="1"/>
  <c r="G20" i="19"/>
  <c r="G30" i="14"/>
  <c r="G29" i="14"/>
  <c r="G21" i="19"/>
  <c r="G82" i="2"/>
  <c r="G91" i="2" s="1"/>
  <c r="G90" i="2" s="1"/>
  <c r="F77" i="2"/>
  <c r="F79" i="2" s="1"/>
  <c r="F30" i="14" s="1"/>
  <c r="F28" i="14"/>
  <c r="F21" i="19" l="1"/>
  <c r="F33" i="14" s="1"/>
  <c r="G33" i="14"/>
  <c r="G32" i="14"/>
  <c r="F20" i="19"/>
  <c r="G35" i="19"/>
  <c r="G38" i="14" s="1"/>
  <c r="F29" i="14"/>
  <c r="F82" i="2"/>
  <c r="F91" i="2" s="1"/>
  <c r="F90" i="2" s="1"/>
  <c r="C10" i="2"/>
  <c r="C16" i="2"/>
  <c r="C16" i="14" s="1"/>
  <c r="D45" i="10" s="1"/>
  <c r="F35" i="19" l="1"/>
  <c r="F38" i="14" s="1"/>
  <c r="F32" i="14"/>
  <c r="D43" i="10"/>
  <c r="D44" i="10"/>
  <c r="C26" i="2"/>
  <c r="C81" i="2"/>
  <c r="C18" i="14" l="1"/>
  <c r="C71" i="2"/>
  <c r="C23" i="14" l="1"/>
  <c r="C76" i="2"/>
  <c r="C28" i="14" l="1"/>
  <c r="C82" i="2" l="1"/>
  <c r="C91" i="2" s="1"/>
  <c r="C29" i="14"/>
  <c r="C79" i="2"/>
  <c r="C30" i="14" s="1"/>
</calcChain>
</file>

<file path=xl/comments1.xml><?xml version="1.0" encoding="utf-8"?>
<comments xmlns="http://schemas.openxmlformats.org/spreadsheetml/2006/main">
  <authors>
    <author>User</author>
  </authors>
  <commentLis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мінус т/о спільних електромереж</t>
        </r>
      </text>
    </comment>
  </commentList>
</comments>
</file>

<file path=xl/sharedStrings.xml><?xml version="1.0" encoding="utf-8"?>
<sst xmlns="http://schemas.openxmlformats.org/spreadsheetml/2006/main" count="478" uniqueCount="335">
  <si>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</si>
  <si>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</si>
  <si>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</si>
  <si>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</si>
  <si>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</si>
  <si>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</si>
  <si>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</si>
  <si>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</si>
  <si>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</si>
  <si>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Плановий рік (усього)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</si>
  <si>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</si>
  <si>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</si>
  <si>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</si>
  <si>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</si>
  <si>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</si>
  <si>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</si>
  <si>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</si>
  <si>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</si>
  <si>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</si>
  <si>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</si>
  <si>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</si>
  <si>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</si>
  <si>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</si>
  <si>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</si>
  <si>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</si>
  <si>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</si>
  <si>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</si>
  <si>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</si>
  <si>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</si>
  <si>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</si>
  <si>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</si>
  <si>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</si>
  <si>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</si>
  <si>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</si>
  <si>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</si>
  <si>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</si>
  <si>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</si>
  <si>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</si>
  <si>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</si>
  <si>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</si>
  <si>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</si>
  <si>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</si>
  <si>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</si>
  <si>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</si>
  <si>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</si>
  <si>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</si>
  <si>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</si>
  <si>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</si>
  <si>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</si>
  <si>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</si>
  <si>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</si>
  <si>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</si>
  <si>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</si>
  <si>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</si>
  <si>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</si>
  <si>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</si>
  <si>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</si>
  <si>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</si>
  <si>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</si>
  <si>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</si>
  <si>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</si>
  <si>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</si>
  <si>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</si>
  <si>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</si>
  <si>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</si>
  <si>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</si>
  <si>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</si>
  <si>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</si>
  <si>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</si>
  <si>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</si>
  <si>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</si>
  <si>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</si>
  <si>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</si>
  <si>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</si>
  <si>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</si>
  <si>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</si>
  <si>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</si>
  <si>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</si>
  <si>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</si>
  <si>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</si>
  <si>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</si>
  <si>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</si>
  <si>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</si>
  <si>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</si>
  <si>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</si>
  <si>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</si>
  <si>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</si>
  <si>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</si>
  <si>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</si>
  <si>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витрати (розшифрувати)</t>
  </si>
  <si>
    <t>Усього витрат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</si>
  <si>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</si>
  <si>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</si>
  <si>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</si>
  <si>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</si>
  <si>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</si>
  <si>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</si>
  <si>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</si>
  <si>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</si>
  <si>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</si>
  <si>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</si>
  <si>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</si>
  <si>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</si>
  <si>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</si>
  <si>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</si>
  <si>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</si>
  <si>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</si>
  <si>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</si>
  <si>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</si>
  <si>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</si>
  <si>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</si>
  <si>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</si>
  <si>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</si>
  <si>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</si>
  <si>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</si>
  <si>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</si>
  <si>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</si>
  <si>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</si>
  <si>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</si>
  <si>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</si>
  <si>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</si>
  <si>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</si>
  <si>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</si>
  <si>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</si>
  <si>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</si>
  <si>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</si>
  <si>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</si>
  <si>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</si>
  <si>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</si>
  <si>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</si>
  <si>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</si>
  <si>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</si>
  <si>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</si>
  <si>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</si>
  <si>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</si>
  <si>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</si>
  <si>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</si>
  <si>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</si>
  <si>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</si>
  <si>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</si>
  <si>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</si>
  <si>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</si>
  <si>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</si>
  <si>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</si>
  <si>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</si>
  <si>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</si>
  <si>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</si>
  <si>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</si>
  <si>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</si>
  <si>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</si>
  <si>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</si>
  <si>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</si>
  <si>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</si>
  <si>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</si>
  <si>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</si>
  <si>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</si>
  <si>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</si>
  <si>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</si>
  <si>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</si>
  <si>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</si>
  <si>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</si>
  <si>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</si>
  <si>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</si>
  <si>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</si>
  <si>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</si>
  <si>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</si>
  <si>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</si>
  <si>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</si>
  <si>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</si>
  <si>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</si>
  <si>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</si>
  <si>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</si>
  <si>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</si>
  <si>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</si>
  <si>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</si>
  <si>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</si>
  <si>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</si>
  <si>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</si>
  <si>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</si>
  <si>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</si>
  <si>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</si>
  <si>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</si>
  <si>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</si>
  <si>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</si>
  <si>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</si>
  <si>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</si>
  <si>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</si>
  <si>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</si>
  <si>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</si>
  <si>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</si>
  <si>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(підпис)</t>
  </si>
  <si>
    <t xml:space="preserve">                                     (посада)</t>
  </si>
  <si>
    <t xml:space="preserve">                                        (посада)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</si>
  <si>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</si>
  <si>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</si>
  <si>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</si>
  <si>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</si>
  <si>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</si>
  <si>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</si>
  <si>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</si>
  <si>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</si>
  <si>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</si>
  <si>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</si>
  <si>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</si>
  <si>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</si>
  <si>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</si>
  <si>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</si>
  <si>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</si>
  <si>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</si>
  <si>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</si>
  <si>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</si>
  <si>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</si>
  <si>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</si>
  <si>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</si>
  <si>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</si>
  <si>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</si>
  <si>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</si>
  <si>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</si>
  <si>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</si>
  <si>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>План з повернення коштів</t>
  </si>
  <si>
    <t>План із залучення коштів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</si>
  <si>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</si>
  <si>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</si>
  <si>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</si>
  <si>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</si>
  <si>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</si>
  <si>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</si>
  <si>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</si>
  <si>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</si>
  <si>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</si>
  <si>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</si>
  <si>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</si>
  <si>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 xml:space="preserve">I </t>
  </si>
  <si>
    <t>II</t>
  </si>
  <si>
    <t>III</t>
  </si>
  <si>
    <t>IV</t>
  </si>
  <si>
    <t>I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</si>
  <si>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</si>
  <si>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</si>
  <si>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</si>
  <si>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</si>
  <si>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</si>
  <si>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</si>
  <si>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</si>
  <si>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</si>
  <si>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</si>
  <si>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</si>
  <si>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</si>
  <si>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</si>
  <si>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</si>
  <si>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>Прогноз на поточний рік</t>
  </si>
  <si>
    <t xml:space="preserve">Зокрема за кварталами </t>
  </si>
  <si>
    <t>Плановий рік до прогнозу на поточний рік, %</t>
  </si>
  <si>
    <t>Плановий рік до факту минулого року, %</t>
  </si>
  <si>
    <t>витрати на зв’язок та банківські послуги</t>
  </si>
  <si>
    <t>Інші витрати (розшифрувати) - необоротні активи</t>
  </si>
  <si>
    <t xml:space="preserve">Цільове фінансування  (розшифрувати) </t>
  </si>
  <si>
    <t>КП "Придніпровська СУБ"</t>
  </si>
  <si>
    <t>Заборгованість за кредитами на початок 2016 року</t>
  </si>
  <si>
    <t>Заборгованість за кредитами на кінець 2016  року</t>
  </si>
  <si>
    <t>Директор КП "Придніпровська СУБ"</t>
  </si>
  <si>
    <t xml:space="preserve">Інші фонди (розшифрувати) </t>
  </si>
  <si>
    <t xml:space="preserve">Інші цілі (розшифрувати) </t>
  </si>
  <si>
    <t>обслуговування будинків і прибудинкових територій</t>
  </si>
  <si>
    <t xml:space="preserve">інші </t>
  </si>
  <si>
    <t>Директор</t>
  </si>
  <si>
    <t>Директор КП "Придніпровська СУБ" _____________________________________</t>
  </si>
  <si>
    <t>Директор КП "Придніпровська СУБ" _______________________________</t>
  </si>
  <si>
    <t>Грошові кошти від операційної діяльності (надходження коштів)</t>
  </si>
  <si>
    <t>Поточні зобов'язання - використання коштів</t>
  </si>
  <si>
    <t xml:space="preserve">Додаток </t>
  </si>
  <si>
    <t>Черкаської міської ради</t>
  </si>
  <si>
    <t>ФІНАНСОВИЙ ПЛАН КОМУНАЛЬНОГО ПІДПРИЄМСТВА ІЗ ЗМІНАМИ</t>
  </si>
  <si>
    <t>________________________________</t>
  </si>
  <si>
    <t>№ п/п</t>
  </si>
  <si>
    <t>:U=P10104</t>
  </si>
  <si>
    <t>капітальний ремонт</t>
  </si>
  <si>
    <t xml:space="preserve">відрахування до резерву сумнівних боргів </t>
  </si>
  <si>
    <t xml:space="preserve">реалізація виробничих запасів </t>
  </si>
  <si>
    <t xml:space="preserve">Інші операційні витрати, усього, у тому числі: </t>
  </si>
  <si>
    <t xml:space="preserve">інші адміністративні витрати </t>
  </si>
  <si>
    <t xml:space="preserve">витрати на оплату праці </t>
  </si>
  <si>
    <t xml:space="preserve">відрахування на соціальні заходи </t>
  </si>
  <si>
    <t xml:space="preserve">інші витрати (підрядні роботи тощо) </t>
  </si>
  <si>
    <t xml:space="preserve">Фактичний показник поточного року за останній звітний період </t>
  </si>
  <si>
    <t xml:space="preserve">Дата погашення </t>
  </si>
  <si>
    <t>інші платежі (розшифрувати) - екологічний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</si>
  <si>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 </t>
  </si>
  <si>
    <t>ЗАТВЕРДЖЕНО</t>
  </si>
  <si>
    <t>рішення виконавчого комітету</t>
  </si>
  <si>
    <t>від ______________ № _________</t>
  </si>
  <si>
    <t>З ПДВ</t>
  </si>
  <si>
    <t xml:space="preserve">від місцевого бюджету </t>
  </si>
  <si>
    <t>перерозподіл витрат між собівартістю та адмінвитратами</t>
  </si>
  <si>
    <t>витрати на благодійну допомогу</t>
  </si>
  <si>
    <t>М.К. Бінусова</t>
  </si>
  <si>
    <t>на  2019 рік</t>
  </si>
  <si>
    <t>Факт минулого-       2017 року</t>
  </si>
  <si>
    <t>Фінансовий план поточного року 2018</t>
  </si>
  <si>
    <t>Факт минулого - 2017 року</t>
  </si>
  <si>
    <t>Фінансовий план 2018 р</t>
  </si>
  <si>
    <t>Фінансовий план 2018</t>
  </si>
  <si>
    <t>Факт 2017 року</t>
  </si>
  <si>
    <t>до фінансового плану на 2019 рік</t>
  </si>
  <si>
    <t>Фактичний показник за 2017  рік</t>
  </si>
  <si>
    <t>Плановий 2019 рік</t>
  </si>
  <si>
    <t>Плановий показник поточного 2018 року</t>
  </si>
  <si>
    <t>Фінансовий план 2018 року</t>
  </si>
  <si>
    <t>План 2018 року</t>
  </si>
  <si>
    <t xml:space="preserve">Прогноз на 2018 рік </t>
  </si>
  <si>
    <t>Прогноз на 2018 рік</t>
  </si>
  <si>
    <t xml:space="preserve">Інші фінансові доходи </t>
  </si>
  <si>
    <t>Фінансові витрати</t>
  </si>
  <si>
    <t>Інші доходи, у тому числі:</t>
  </si>
  <si>
    <t>Інші витрати, у тому числі:</t>
  </si>
  <si>
    <t xml:space="preserve">місцеві податки та збори </t>
  </si>
  <si>
    <t xml:space="preserve">(ініціали, прізвище)    </t>
  </si>
  <si>
    <t xml:space="preserve">Плановий       2019  рік </t>
  </si>
  <si>
    <t xml:space="preserve">інші операційні витрати </t>
  </si>
  <si>
    <t>Плановий 2019 рік (усього)</t>
  </si>
  <si>
    <t>1102/1</t>
  </si>
  <si>
    <t>Інші операційні доходи, у тому числі:</t>
  </si>
  <si>
    <t xml:space="preserve">Обслуг.комп'ютерної техніки та програмного забезпечення </t>
  </si>
  <si>
    <t>Оплата лікарняних адмінперсоналу за рахунок підприємства</t>
  </si>
  <si>
    <t>Витрати на оплату комунальних послуг адмінприміщення, телефонного та поштового зв'язку та охорона</t>
  </si>
  <si>
    <t>витрати на газети та журнали</t>
  </si>
  <si>
    <t>податок на землю (місцевий бюджет)</t>
  </si>
  <si>
    <t>Резерв відпусток для адмін. персоналу</t>
  </si>
  <si>
    <t>витрати на консультаційні, судові та нотаріальні послуги</t>
  </si>
  <si>
    <t>1102/2</t>
  </si>
  <si>
    <t>1102/3</t>
  </si>
  <si>
    <t>1102/4</t>
  </si>
  <si>
    <t>1102/5</t>
  </si>
  <si>
    <t>1102/6</t>
  </si>
  <si>
    <t>1102/7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</si>
</sst>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9" formatCode="_-* #,##0.00\ _г_р_н_._-;\-* #,##0.00\ _г_р_н_._-;_-* &quot;-&quot;??\ _г_р_н_._-;_-@_-"/>
    <numFmt numFmtId="187" formatCode="_-* #,##0.00_₴_-;\-* #,##0.00_₴_-;_-* &quot;-&quot;??_₴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1" formatCode="dd\.mm\.yyyy;@"/>
    <numFmt numFmtId="208" formatCode="#,##0.000"/>
  </numFmts>
  <fonts count="8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25" fillId="3" borderId="0" applyNumberFormat="0" applyBorder="0" applyAlignment="0" applyProtection="0"/>
    <xf numFmtId="0" fontId="17" fillId="13" borderId="1" applyNumberFormat="0" applyAlignment="0" applyProtection="0"/>
    <xf numFmtId="0" fontId="22" fillId="23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79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94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4" borderId="7">
      <alignment horizontal="left" vertical="center"/>
      <protection locked="0"/>
    </xf>
    <xf numFmtId="49" fontId="36" fillId="24" borderId="7">
      <alignment horizontal="left" vertical="center"/>
    </xf>
    <xf numFmtId="4" fontId="36" fillId="24" borderId="7">
      <alignment horizontal="right" vertical="center"/>
      <protection locked="0"/>
    </xf>
    <xf numFmtId="4" fontId="36" fillId="24" borderId="7">
      <alignment horizontal="right" vertical="center"/>
    </xf>
    <xf numFmtId="4" fontId="37" fillId="24" borderId="7">
      <alignment horizontal="right" vertical="center"/>
      <protection locked="0"/>
    </xf>
    <xf numFmtId="49" fontId="38" fillId="24" borderId="3">
      <alignment horizontal="left" vertical="center"/>
      <protection locked="0"/>
    </xf>
    <xf numFmtId="49" fontId="38" fillId="24" borderId="3">
      <alignment horizontal="left" vertical="center"/>
    </xf>
    <xf numFmtId="49" fontId="39" fillId="24" borderId="3">
      <alignment horizontal="left" vertical="center"/>
      <protection locked="0"/>
    </xf>
    <xf numFmtId="49" fontId="39" fillId="24" borderId="3">
      <alignment horizontal="left" vertical="center"/>
    </xf>
    <xf numFmtId="4" fontId="38" fillId="24" borderId="3">
      <alignment horizontal="right" vertical="center"/>
      <protection locked="0"/>
    </xf>
    <xf numFmtId="4" fontId="38" fillId="24" borderId="3">
      <alignment horizontal="right" vertical="center"/>
    </xf>
    <xf numFmtId="4" fontId="40" fillId="24" borderId="3">
      <alignment horizontal="right" vertical="center"/>
      <protection locked="0"/>
    </xf>
    <xf numFmtId="49" fontId="33" fillId="24" borderId="3">
      <alignment horizontal="left" vertical="center"/>
      <protection locked="0"/>
    </xf>
    <xf numFmtId="49" fontId="33" fillId="24" borderId="3">
      <alignment horizontal="left" vertical="center"/>
      <protection locked="0"/>
    </xf>
    <xf numFmtId="49" fontId="33" fillId="24" borderId="3">
      <alignment horizontal="left" vertical="center"/>
    </xf>
    <xf numFmtId="49" fontId="33" fillId="24" borderId="3">
      <alignment horizontal="left" vertical="center"/>
    </xf>
    <xf numFmtId="49" fontId="37" fillId="24" borderId="3">
      <alignment horizontal="left" vertical="center"/>
      <protection locked="0"/>
    </xf>
    <xf numFmtId="49" fontId="37" fillId="24" borderId="3">
      <alignment horizontal="left" vertical="center"/>
    </xf>
    <xf numFmtId="4" fontId="33" fillId="24" borderId="3">
      <alignment horizontal="right" vertical="center"/>
      <protection locked="0"/>
    </xf>
    <xf numFmtId="4" fontId="33" fillId="24" borderId="3">
      <alignment horizontal="right" vertical="center"/>
      <protection locked="0"/>
    </xf>
    <xf numFmtId="4" fontId="33" fillId="24" borderId="3">
      <alignment horizontal="right" vertical="center"/>
    </xf>
    <xf numFmtId="4" fontId="33" fillId="24" borderId="3">
      <alignment horizontal="right" vertical="center"/>
    </xf>
    <xf numFmtId="4" fontId="37" fillId="24" borderId="3">
      <alignment horizontal="right" vertical="center"/>
      <protection locked="0"/>
    </xf>
    <xf numFmtId="49" fontId="41" fillId="24" borderId="3">
      <alignment horizontal="left" vertical="center"/>
      <protection locked="0"/>
    </xf>
    <xf numFmtId="49" fontId="41" fillId="24" borderId="3">
      <alignment horizontal="left" vertical="center"/>
    </xf>
    <xf numFmtId="49" fontId="42" fillId="24" borderId="3">
      <alignment horizontal="left" vertical="center"/>
      <protection locked="0"/>
    </xf>
    <xf numFmtId="49" fontId="42" fillId="24" borderId="3">
      <alignment horizontal="left" vertical="center"/>
    </xf>
    <xf numFmtId="4" fontId="41" fillId="24" borderId="3">
      <alignment horizontal="right" vertical="center"/>
      <protection locked="0"/>
    </xf>
    <xf numFmtId="4" fontId="41" fillId="24" borderId="3">
      <alignment horizontal="right" vertical="center"/>
    </xf>
    <xf numFmtId="4" fontId="43" fillId="24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14" borderId="0" applyNumberFormat="0" applyBorder="0" applyAlignment="0" applyProtection="0"/>
    <xf numFmtId="0" fontId="11" fillId="0" borderId="0"/>
    <xf numFmtId="0" fontId="11" fillId="0" borderId="0"/>
    <xf numFmtId="0" fontId="11" fillId="25" borderId="0" applyNumberFormat="0" applyFill="0" applyAlignment="0">
      <alignment horizontal="center"/>
      <protection locked="0"/>
    </xf>
    <xf numFmtId="0" fontId="2" fillId="8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13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21" borderId="0" applyNumberFormat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22" borderId="0" applyNumberFormat="0" applyBorder="0" applyAlignment="0" applyProtection="0"/>
    <xf numFmtId="0" fontId="14" fillId="22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13" borderId="10" applyNumberFormat="0" applyAlignment="0" applyProtection="0"/>
    <xf numFmtId="0" fontId="16" fillId="13" borderId="10" applyNumberFormat="0" applyAlignment="0" applyProtection="0"/>
    <xf numFmtId="0" fontId="51" fillId="13" borderId="1" applyNumberFormat="0" applyAlignment="0" applyProtection="0"/>
    <xf numFmtId="0" fontId="17" fillId="13" borderId="1" applyNumberFormat="0" applyAlignment="0" applyProtection="0"/>
    <xf numFmtId="44" fontId="2" fillId="0" borderId="0" applyFont="0" applyFill="0" applyBorder="0" applyAlignment="0" applyProtection="0"/>
    <xf numFmtId="195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3" borderId="2" applyNumberFormat="0" applyAlignment="0" applyProtection="0"/>
    <xf numFmtId="0" fontId="22" fillId="23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8" borderId="9" applyNumberFormat="0" applyFont="0" applyAlignment="0" applyProtection="0"/>
    <xf numFmtId="0" fontId="11" fillId="8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6" fontId="64" fillId="0" borderId="0" applyFont="0" applyFill="0" applyBorder="0" applyAlignment="0" applyProtection="0"/>
    <xf numFmtId="197" fontId="6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99" fontId="66" fillId="24" borderId="12" applyFill="0" applyBorder="0">
      <alignment horizontal="center" vertical="center" wrapText="1"/>
      <protection locked="0"/>
    </xf>
    <xf numFmtId="194" fontId="67" fillId="0" borderId="0">
      <alignment wrapText="1"/>
    </xf>
    <xf numFmtId="194" fontId="34" fillId="0" borderId="0">
      <alignment wrapText="1"/>
    </xf>
  </cellStyleXfs>
  <cellXfs count="32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8" applyFont="1" applyFill="1" applyBorder="1" applyAlignment="1">
      <alignment horizontal="center" vertical="center" wrapText="1"/>
    </xf>
    <xf numFmtId="0" fontId="5" fillId="0" borderId="0" xfId="248" applyFont="1" applyFill="1" applyBorder="1" applyAlignment="1">
      <alignment vertical="center"/>
    </xf>
    <xf numFmtId="0" fontId="5" fillId="0" borderId="3" xfId="248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vertical="center"/>
    </xf>
    <xf numFmtId="0" fontId="5" fillId="0" borderId="0" xfId="248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13" fillId="0" borderId="0" xfId="248" applyFont="1" applyFill="1"/>
    <xf numFmtId="0" fontId="5" fillId="0" borderId="0" xfId="248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4" fillId="0" borderId="0" xfId="0" quotePrefix="1" applyFont="1" applyFill="1" applyBorder="1" applyAlignment="1">
      <alignment horizontal="center"/>
    </xf>
    <xf numFmtId="189" fontId="4" fillId="0" borderId="0" xfId="0" quotePrefix="1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189" fontId="5" fillId="0" borderId="0" xfId="248" applyNumberFormat="1" applyFont="1" applyFill="1" applyBorder="1" applyAlignment="1">
      <alignment horizontal="center" vertical="center" wrapText="1"/>
    </xf>
    <xf numFmtId="189" fontId="5" fillId="0" borderId="0" xfId="248" applyNumberFormat="1" applyFont="1" applyFill="1" applyBorder="1" applyAlignment="1">
      <alignment horizontal="right" vertical="center" wrapText="1"/>
    </xf>
    <xf numFmtId="0" fontId="5" fillId="0" borderId="0" xfId="2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188" fontId="68" fillId="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vertical="center"/>
    </xf>
    <xf numFmtId="0" fontId="4" fillId="29" borderId="0" xfId="248" applyFont="1" applyFill="1" applyBorder="1" applyAlignment="1">
      <alignment vertical="center"/>
    </xf>
    <xf numFmtId="0" fontId="4" fillId="29" borderId="0" xfId="0" applyFont="1" applyFill="1" applyAlignment="1">
      <alignment vertical="center"/>
    </xf>
    <xf numFmtId="189" fontId="4" fillId="0" borderId="3" xfId="0" applyNumberFormat="1" applyFont="1" applyFill="1" applyBorder="1" applyAlignment="1">
      <alignment horizontal="center" vertical="center" wrapText="1"/>
    </xf>
    <xf numFmtId="189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/>
    </xf>
    <xf numFmtId="189" fontId="4" fillId="0" borderId="3" xfId="248" applyNumberFormat="1" applyFont="1" applyFill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4" fontId="5" fillId="0" borderId="3" xfId="211" applyNumberFormat="1" applyFont="1" applyFill="1" applyBorder="1" applyAlignment="1">
      <alignment horizontal="center" vertical="center" wrapText="1"/>
    </xf>
    <xf numFmtId="189" fontId="5" fillId="0" borderId="3" xfId="248" applyNumberFormat="1" applyFont="1" applyFill="1" applyBorder="1" applyAlignment="1">
      <alignment horizontal="center" vertical="center" wrapText="1"/>
    </xf>
    <xf numFmtId="189" fontId="6" fillId="0" borderId="3" xfId="248" applyNumberFormat="1" applyFont="1" applyFill="1" applyBorder="1" applyAlignment="1">
      <alignment horizontal="center" vertical="center" wrapText="1"/>
    </xf>
    <xf numFmtId="189" fontId="5" fillId="0" borderId="3" xfId="248" quotePrefix="1" applyNumberFormat="1" applyFont="1" applyFill="1" applyBorder="1" applyAlignment="1">
      <alignment horizontal="center" vertical="center" wrapText="1"/>
    </xf>
    <xf numFmtId="18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189" fontId="74" fillId="0" borderId="3" xfId="0" applyNumberFormat="1" applyFont="1" applyFill="1" applyBorder="1" applyAlignment="1">
      <alignment horizontal="center" vertical="center" wrapText="1"/>
    </xf>
    <xf numFmtId="189" fontId="5" fillId="3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/>
    </xf>
    <xf numFmtId="189" fontId="74" fillId="3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0" fontId="74" fillId="0" borderId="3" xfId="0" applyFont="1" applyFill="1" applyBorder="1" applyAlignment="1">
      <alignment horizontal="center" vertical="center" wrapText="1"/>
    </xf>
    <xf numFmtId="188" fontId="13" fillId="0" borderId="15" xfId="0" applyNumberFormat="1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88" fontId="9" fillId="0" borderId="15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Border="1" applyAlignment="1">
      <alignment horizontal="center" vertical="center" wrapText="1" shrinkToFit="1"/>
    </xf>
    <xf numFmtId="188" fontId="9" fillId="0" borderId="3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 shrinkToFit="1"/>
    </xf>
    <xf numFmtId="189" fontId="7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3" fontId="75" fillId="0" borderId="3" xfId="0" applyNumberFormat="1" applyFont="1" applyFill="1" applyBorder="1" applyAlignment="1">
      <alignment horizontal="center" vertical="center" wrapText="1"/>
    </xf>
    <xf numFmtId="4" fontId="75" fillId="0" borderId="3" xfId="0" applyNumberFormat="1" applyFont="1" applyFill="1" applyBorder="1" applyAlignment="1">
      <alignment horizontal="center" vertical="center" wrapText="1"/>
    </xf>
    <xf numFmtId="189" fontId="76" fillId="0" borderId="3" xfId="0" quotePrefix="1" applyNumberFormat="1" applyFont="1" applyFill="1" applyBorder="1" applyAlignment="1">
      <alignment horizontal="center" vertical="center" wrapText="1"/>
    </xf>
    <xf numFmtId="189" fontId="76" fillId="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188" fontId="76" fillId="0" borderId="3" xfId="0" applyNumberFormat="1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left" vertical="center" wrapText="1"/>
    </xf>
    <xf numFmtId="189" fontId="77" fillId="0" borderId="3" xfId="0" applyNumberFormat="1" applyFont="1" applyFill="1" applyBorder="1" applyAlignment="1">
      <alignment horizontal="center" vertical="center" wrapText="1"/>
    </xf>
    <xf numFmtId="189" fontId="76" fillId="0" borderId="19" xfId="0" applyNumberFormat="1" applyFont="1" applyFill="1" applyBorder="1" applyAlignment="1">
      <alignment horizontal="center" vertical="center" wrapText="1"/>
    </xf>
    <xf numFmtId="189" fontId="77" fillId="0" borderId="3" xfId="0" quotePrefix="1" applyNumberFormat="1" applyFont="1" applyFill="1" applyBorder="1" applyAlignment="1">
      <alignment horizontal="center" vertical="center" wrapText="1"/>
    </xf>
    <xf numFmtId="189" fontId="9" fillId="0" borderId="3" xfId="0" quotePrefix="1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188" fontId="74" fillId="0" borderId="3" xfId="0" applyNumberFormat="1" applyFont="1" applyFill="1" applyBorder="1" applyAlignment="1">
      <alignment horizontal="center" vertical="center" wrapText="1"/>
    </xf>
    <xf numFmtId="1" fontId="76" fillId="0" borderId="3" xfId="0" applyNumberFormat="1" applyFont="1" applyFill="1" applyBorder="1" applyAlignment="1">
      <alignment horizontal="center" vertical="center" wrapText="1"/>
    </xf>
    <xf numFmtId="1" fontId="74" fillId="0" borderId="3" xfId="0" applyNumberFormat="1" applyFont="1" applyFill="1" applyBorder="1" applyAlignment="1">
      <alignment horizontal="center" vertical="center" wrapText="1"/>
    </xf>
    <xf numFmtId="189" fontId="74" fillId="0" borderId="3" xfId="248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 shrinkToFit="1"/>
    </xf>
    <xf numFmtId="4" fontId="74" fillId="0" borderId="3" xfId="0" applyNumberFormat="1" applyFont="1" applyFill="1" applyBorder="1" applyAlignment="1">
      <alignment horizontal="center" vertical="center" wrapText="1"/>
    </xf>
    <xf numFmtId="3" fontId="74" fillId="0" borderId="3" xfId="0" applyNumberFormat="1" applyFont="1" applyFill="1" applyBorder="1" applyAlignment="1">
      <alignment horizontal="center" vertical="center" wrapText="1"/>
    </xf>
    <xf numFmtId="189" fontId="76" fillId="31" borderId="3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left" vertical="center" wrapText="1"/>
    </xf>
    <xf numFmtId="0" fontId="4" fillId="31" borderId="3" xfId="0" applyFont="1" applyFill="1" applyBorder="1" applyAlignment="1">
      <alignment horizontal="center" vertical="center"/>
    </xf>
    <xf numFmtId="189" fontId="4" fillId="31" borderId="3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32" borderId="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center" vertical="center"/>
    </xf>
    <xf numFmtId="189" fontId="76" fillId="32" borderId="3" xfId="0" applyNumberFormat="1" applyFont="1" applyFill="1" applyBorder="1" applyAlignment="1">
      <alignment horizontal="center" vertical="center" wrapText="1"/>
    </xf>
    <xf numFmtId="0" fontId="4" fillId="32" borderId="3" xfId="0" quotePrefix="1" applyFont="1" applyFill="1" applyBorder="1" applyAlignment="1">
      <alignment horizontal="center" vertical="center"/>
    </xf>
    <xf numFmtId="0" fontId="4" fillId="32" borderId="3" xfId="0" applyFont="1" applyFill="1" applyBorder="1" applyAlignment="1">
      <alignment horizontal="left" vertical="center" wrapText="1" shrinkToFit="1"/>
    </xf>
    <xf numFmtId="189" fontId="4" fillId="32" borderId="3" xfId="0" applyNumberFormat="1" applyFont="1" applyFill="1" applyBorder="1" applyAlignment="1">
      <alignment horizontal="center" vertical="center" wrapText="1"/>
    </xf>
    <xf numFmtId="189" fontId="76" fillId="32" borderId="3" xfId="0" quotePrefix="1" applyNumberFormat="1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center" vertical="center" wrapText="1"/>
    </xf>
    <xf numFmtId="188" fontId="76" fillId="32" borderId="3" xfId="0" applyNumberFormat="1" applyFont="1" applyFill="1" applyBorder="1" applyAlignment="1">
      <alignment horizontal="center" vertical="center" wrapText="1"/>
    </xf>
    <xf numFmtId="188" fontId="4" fillId="32" borderId="3" xfId="0" applyNumberFormat="1" applyFont="1" applyFill="1" applyBorder="1" applyAlignment="1">
      <alignment horizontal="center" vertical="center" wrapText="1"/>
    </xf>
    <xf numFmtId="189" fontId="78" fillId="0" borderId="3" xfId="0" applyNumberFormat="1" applyFont="1" applyFill="1" applyBorder="1" applyAlignment="1">
      <alignment horizontal="center" vertical="center" wrapText="1"/>
    </xf>
    <xf numFmtId="189" fontId="71" fillId="0" borderId="3" xfId="0" applyNumberFormat="1" applyFont="1" applyFill="1" applyBorder="1" applyAlignment="1">
      <alignment horizontal="center" vertical="center" wrapText="1"/>
    </xf>
    <xf numFmtId="0" fontId="4" fillId="32" borderId="3" xfId="248" applyFont="1" applyFill="1" applyBorder="1" applyAlignment="1">
      <alignment horizontal="left" vertical="center" wrapText="1"/>
    </xf>
    <xf numFmtId="0" fontId="4" fillId="32" borderId="3" xfId="248" applyFont="1" applyFill="1" applyBorder="1" applyAlignment="1">
      <alignment horizontal="center" vertical="center" wrapText="1"/>
    </xf>
    <xf numFmtId="189" fontId="76" fillId="32" borderId="3" xfId="248" applyNumberFormat="1" applyFont="1" applyFill="1" applyBorder="1" applyAlignment="1">
      <alignment horizontal="center" vertical="center" wrapText="1"/>
    </xf>
    <xf numFmtId="189" fontId="4" fillId="32" borderId="3" xfId="248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208" fontId="76" fillId="0" borderId="3" xfId="0" quotePrefix="1" applyNumberFormat="1" applyFont="1" applyFill="1" applyBorder="1" applyAlignment="1">
      <alignment horizontal="center" vertical="center" wrapText="1"/>
    </xf>
    <xf numFmtId="189" fontId="4" fillId="0" borderId="3" xfId="0" quotePrefix="1" applyNumberFormat="1" applyFont="1" applyFill="1" applyBorder="1" applyAlignment="1">
      <alignment horizontal="center" vertical="center" wrapText="1"/>
    </xf>
    <xf numFmtId="189" fontId="74" fillId="0" borderId="3" xfId="0" quotePrefix="1" applyNumberFormat="1" applyFont="1" applyFill="1" applyBorder="1" applyAlignment="1">
      <alignment horizontal="center" vertical="center" wrapText="1"/>
    </xf>
    <xf numFmtId="208" fontId="7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89" fontId="4" fillId="0" borderId="3" xfId="0" applyNumberFormat="1" applyFont="1" applyFill="1" applyBorder="1" applyAlignment="1">
      <alignment horizontal="center" vertical="center"/>
    </xf>
    <xf numFmtId="4" fontId="71" fillId="0" borderId="3" xfId="0" applyNumberFormat="1" applyFont="1" applyFill="1" applyBorder="1" applyAlignment="1">
      <alignment horizontal="center" vertical="center" wrapText="1"/>
    </xf>
    <xf numFmtId="0" fontId="4" fillId="32" borderId="3" xfId="0" quotePrefix="1" applyFont="1" applyFill="1" applyBorder="1" applyAlignment="1">
      <alignment horizontal="center" vertical="center" wrapText="1"/>
    </xf>
    <xf numFmtId="189" fontId="78" fillId="32" borderId="3" xfId="0" quotePrefix="1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19" xfId="248" applyFont="1" applyFill="1" applyBorder="1" applyAlignment="1">
      <alignment horizontal="center" vertical="center" wrapText="1"/>
    </xf>
    <xf numFmtId="0" fontId="4" fillId="0" borderId="3" xfId="248" applyFont="1" applyFill="1" applyBorder="1" applyAlignment="1">
      <alignment horizontal="left" vertical="center" wrapText="1"/>
    </xf>
    <xf numFmtId="189" fontId="5" fillId="0" borderId="0" xfId="0" quotePrefix="1" applyNumberFormat="1" applyFont="1" applyFill="1" applyBorder="1" applyAlignment="1">
      <alignment horizontal="left" vertical="center" wrapText="1"/>
    </xf>
    <xf numFmtId="0" fontId="5" fillId="0" borderId="17" xfId="24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74" fillId="0" borderId="19" xfId="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5" fillId="0" borderId="22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88" fontId="5" fillId="0" borderId="20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center" vertical="center" wrapText="1"/>
    </xf>
    <xf numFmtId="188" fontId="0" fillId="0" borderId="14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9" fontId="5" fillId="0" borderId="3" xfId="0" applyNumberFormat="1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189" fontId="0" fillId="0" borderId="14" xfId="0" applyNumberForma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5" fillId="33" borderId="3" xfId="0" applyFont="1" applyFill="1" applyBorder="1" applyAlignment="1">
      <alignment horizontal="left" vertical="center" wrapText="1"/>
    </xf>
    <xf numFmtId="0" fontId="5" fillId="33" borderId="3" xfId="0" quotePrefix="1" applyFont="1" applyFill="1" applyBorder="1" applyAlignment="1">
      <alignment horizontal="center" vertical="center"/>
    </xf>
    <xf numFmtId="189" fontId="77" fillId="33" borderId="3" xfId="0" applyNumberFormat="1" applyFont="1" applyFill="1" applyBorder="1" applyAlignment="1">
      <alignment horizontal="center" vertical="center" wrapText="1"/>
    </xf>
    <xf numFmtId="4" fontId="77" fillId="0" borderId="3" xfId="0" applyNumberFormat="1" applyFont="1" applyFill="1" applyBorder="1" applyAlignment="1">
      <alignment horizontal="center" vertical="center" wrapText="1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Денежный 3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2" xfId="248"/>
    <cellStyle name="Обычный 2 2 2" xfId="249"/>
    <cellStyle name="Обычный 2 2 3" xfId="250"/>
    <cellStyle name="Обычный 2 2_Расшифровка прочих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2_2604-2010" xfId="259"/>
    <cellStyle name="Обычный 3" xfId="260"/>
    <cellStyle name="Обычный 3 10" xfId="261"/>
    <cellStyle name="Обычный 3 11" xfId="262"/>
    <cellStyle name="Обычный 3 12" xfId="263"/>
    <cellStyle name="Обычный 3 13" xfId="264"/>
    <cellStyle name="Обычный 3 14" xfId="265"/>
    <cellStyle name="Обычный 3 2" xfId="266"/>
    <cellStyle name="Обычный 3 3" xfId="267"/>
    <cellStyle name="Обычный 3 4" xfId="268"/>
    <cellStyle name="Обычный 3 5" xfId="269"/>
    <cellStyle name="Обычный 3 6" xfId="270"/>
    <cellStyle name="Обычный 3 7" xfId="271"/>
    <cellStyle name="Обычный 3 8" xfId="272"/>
    <cellStyle name="Обычный 3 9" xfId="273"/>
    <cellStyle name="Обычный 3_Дефицит_7 млрд_0608_бс" xfId="274"/>
    <cellStyle name="Обычный 4" xfId="275"/>
    <cellStyle name="Обычный 5" xfId="276"/>
    <cellStyle name="Обычный 5 2" xfId="277"/>
    <cellStyle name="Обычный 6" xfId="278"/>
    <cellStyle name="Обычный 6 2" xfId="279"/>
    <cellStyle name="Обычный 6 3" xfId="280"/>
    <cellStyle name="Обычный 6 4" xfId="281"/>
    <cellStyle name="Обычный 6_Дефицит_7 млрд_0608_бс" xfId="282"/>
    <cellStyle name="Обычный 7" xfId="283"/>
    <cellStyle name="Обычный 7 2" xfId="284"/>
    <cellStyle name="Обычный 8" xfId="285"/>
    <cellStyle name="Обычный 9" xfId="286"/>
    <cellStyle name="Обычный 9 2" xfId="287"/>
    <cellStyle name="Плохой 2" xfId="288"/>
    <cellStyle name="Плохой 3" xfId="289"/>
    <cellStyle name="Пояснение 2" xfId="290"/>
    <cellStyle name="Пояснение 3" xfId="291"/>
    <cellStyle name="Примечание 2" xfId="292"/>
    <cellStyle name="Примечание 3" xfId="293"/>
    <cellStyle name="Процентный 2" xfId="294"/>
    <cellStyle name="Процентный 2 10" xfId="295"/>
    <cellStyle name="Процентный 2 11" xfId="296"/>
    <cellStyle name="Процентный 2 12" xfId="297"/>
    <cellStyle name="Процентный 2 13" xfId="298"/>
    <cellStyle name="Процентный 2 14" xfId="299"/>
    <cellStyle name="Процентный 2 15" xfId="300"/>
    <cellStyle name="Процентный 2 16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2 6" xfId="306"/>
    <cellStyle name="Процентный 2 7" xfId="307"/>
    <cellStyle name="Процентный 2 8" xfId="308"/>
    <cellStyle name="Процентный 2 9" xfId="309"/>
    <cellStyle name="Процентный 3" xfId="310"/>
    <cellStyle name="Процентный 4" xfId="311"/>
    <cellStyle name="Процентный 4 2" xfId="312"/>
    <cellStyle name="Связанная ячейка 2" xfId="313"/>
    <cellStyle name="Связанная ячейка 3" xfId="314"/>
    <cellStyle name="Стиль 1" xfId="315"/>
    <cellStyle name="Стиль 1 2" xfId="316"/>
    <cellStyle name="Стиль 1 3" xfId="317"/>
    <cellStyle name="Стиль 1 4" xfId="318"/>
    <cellStyle name="Стиль 1 5" xfId="319"/>
    <cellStyle name="Стиль 1 6" xfId="320"/>
    <cellStyle name="Стиль 1 7" xfId="321"/>
    <cellStyle name="Текст предупреждения 2" xfId="322"/>
    <cellStyle name="Текст предупреждения 3" xfId="323"/>
    <cellStyle name="Тысячи [0]_1.62" xfId="324"/>
    <cellStyle name="Тысячи_1.62" xfId="325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21"/>
  <sheetViews>
    <sheetView view="pageBreakPreview" topLeftCell="A25" zoomScale="75" zoomScaleNormal="60" zoomScaleSheetLayoutView="75" workbookViewId="0">
      <selection activeCell="A33" sqref="A33"/>
    </sheetView>
  </sheetViews>
  <sheetFormatPr defaultRowHeight="18.75"/>
  <cols>
    <col min="1" max="1" width="69.28515625" style="3" customWidth="1"/>
    <col min="2" max="2" width="9.7109375" style="27" customWidth="1"/>
    <col min="3" max="3" width="18.7109375" style="27" customWidth="1"/>
    <col min="4" max="5" width="18" style="27" customWidth="1"/>
    <col min="6" max="9" width="16.7109375" style="3" customWidth="1"/>
    <col min="10" max="10" width="16.8554687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spans="1:10" ht="20.100000000000001" customHeight="1">
      <c r="B1" s="3"/>
      <c r="C1" s="3"/>
      <c r="D1" s="3"/>
      <c r="E1" s="3"/>
      <c r="H1" s="3" t="s">
        <v>270</v>
      </c>
    </row>
    <row r="2" spans="1:10" ht="20.100000000000001" customHeight="1">
      <c r="B2" s="3"/>
      <c r="C2" s="3"/>
      <c r="D2" s="3"/>
      <c r="E2" s="3"/>
      <c r="H2" s="3" t="s">
        <v>288</v>
      </c>
    </row>
    <row r="3" spans="1:10" ht="20.100000000000001" customHeight="1">
      <c r="B3" s="3"/>
      <c r="C3" s="3"/>
      <c r="D3" s="3"/>
      <c r="E3" s="3"/>
      <c r="H3" s="3" t="s">
        <v>289</v>
      </c>
    </row>
    <row r="4" spans="1:10" ht="20.100000000000001" customHeight="1">
      <c r="B4" s="3"/>
      <c r="C4" s="3"/>
      <c r="D4" s="3"/>
      <c r="E4" s="3"/>
      <c r="H4" s="3" t="s">
        <v>271</v>
      </c>
    </row>
    <row r="5" spans="1:10" ht="19.5" customHeight="1">
      <c r="A5" s="65"/>
      <c r="B5" s="3"/>
      <c r="H5" s="3" t="s">
        <v>290</v>
      </c>
    </row>
    <row r="6" spans="1:10">
      <c r="A6" s="227" t="s">
        <v>272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10">
      <c r="A7" s="227" t="s">
        <v>257</v>
      </c>
      <c r="B7" s="227"/>
      <c r="C7" s="227"/>
      <c r="D7" s="227"/>
      <c r="E7" s="227"/>
      <c r="F7" s="227"/>
      <c r="G7" s="227"/>
      <c r="H7" s="227"/>
      <c r="I7" s="227"/>
      <c r="J7" s="227"/>
    </row>
    <row r="8" spans="1:10">
      <c r="A8" s="227" t="s">
        <v>296</v>
      </c>
      <c r="B8" s="227"/>
      <c r="C8" s="227"/>
      <c r="D8" s="227"/>
      <c r="E8" s="227"/>
      <c r="F8" s="227"/>
      <c r="G8" s="227"/>
      <c r="H8" s="227"/>
      <c r="I8" s="227"/>
      <c r="J8" s="227"/>
    </row>
    <row r="9" spans="1:10" ht="14.2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21.75" customHeight="1">
      <c r="A10" s="227" t="s">
        <v>157</v>
      </c>
      <c r="B10" s="227"/>
      <c r="C10" s="227"/>
      <c r="D10" s="227"/>
      <c r="E10" s="227"/>
      <c r="F10" s="227"/>
      <c r="G10" s="227"/>
      <c r="H10" s="227"/>
      <c r="I10" s="227"/>
      <c r="J10" s="227"/>
    </row>
    <row r="11" spans="1:10" ht="12" customHeight="1">
      <c r="B11" s="29"/>
      <c r="C11" s="4"/>
      <c r="D11" s="4"/>
      <c r="E11" s="4"/>
      <c r="F11" s="29"/>
      <c r="G11" s="29"/>
      <c r="H11" s="29"/>
      <c r="I11" s="29"/>
      <c r="J11" s="29"/>
    </row>
    <row r="12" spans="1:10" ht="31.5" customHeight="1">
      <c r="A12" s="228" t="s">
        <v>180</v>
      </c>
      <c r="B12" s="229" t="s">
        <v>7</v>
      </c>
      <c r="C12" s="222" t="s">
        <v>297</v>
      </c>
      <c r="D12" s="222" t="s">
        <v>298</v>
      </c>
      <c r="E12" s="222" t="s">
        <v>309</v>
      </c>
      <c r="F12" s="229" t="s">
        <v>305</v>
      </c>
      <c r="G12" s="229" t="s">
        <v>251</v>
      </c>
      <c r="H12" s="229"/>
      <c r="I12" s="229"/>
      <c r="J12" s="229"/>
    </row>
    <row r="13" spans="1:10" ht="54.75" customHeight="1">
      <c r="A13" s="228"/>
      <c r="B13" s="229"/>
      <c r="C13" s="223"/>
      <c r="D13" s="226"/>
      <c r="E13" s="226"/>
      <c r="F13" s="229"/>
      <c r="G13" s="16" t="s">
        <v>142</v>
      </c>
      <c r="H13" s="16" t="s">
        <v>143</v>
      </c>
      <c r="I13" s="16" t="s">
        <v>144</v>
      </c>
      <c r="J13" s="16" t="s">
        <v>56</v>
      </c>
    </row>
    <row r="14" spans="1:10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24.95" customHeight="1">
      <c r="A15" s="221" t="s">
        <v>80</v>
      </c>
      <c r="B15" s="221"/>
      <c r="C15" s="221"/>
      <c r="D15" s="221"/>
      <c r="E15" s="221"/>
      <c r="F15" s="221"/>
      <c r="G15" s="221"/>
      <c r="H15" s="221"/>
      <c r="I15" s="221"/>
      <c r="J15" s="221"/>
    </row>
    <row r="16" spans="1:10" ht="20.100000000000001" customHeight="1">
      <c r="A16" s="70" t="s">
        <v>158</v>
      </c>
      <c r="B16" s="6">
        <f>'1.Фінансовий результат'!B16</f>
        <v>1040</v>
      </c>
      <c r="C16" s="140">
        <f>'1.Фінансовий результат'!C16</f>
        <v>40562</v>
      </c>
      <c r="D16" s="140">
        <f>'1.Фінансовий результат'!D16</f>
        <v>40740</v>
      </c>
      <c r="E16" s="13">
        <f>'1.Фінансовий результат'!E16</f>
        <v>40750</v>
      </c>
      <c r="F16" s="13">
        <f>'1.Фінансовий результат'!F16</f>
        <v>40800</v>
      </c>
      <c r="G16" s="13">
        <f>'1.Фінансовий результат'!G16</f>
        <v>10200</v>
      </c>
      <c r="H16" s="13">
        <f>'1.Фінансовий результат'!H16</f>
        <v>10200</v>
      </c>
      <c r="I16" s="13">
        <f>'1.Фінансовий результат'!I16</f>
        <v>10200</v>
      </c>
      <c r="J16" s="13">
        <f>'1.Фінансовий результат'!J16</f>
        <v>10200</v>
      </c>
    </row>
    <row r="17" spans="1:10" ht="20.100000000000001" customHeight="1">
      <c r="A17" s="70" t="s">
        <v>131</v>
      </c>
      <c r="B17" s="6">
        <f>'1.Фінансовий результат'!B17</f>
        <v>1050</v>
      </c>
      <c r="C17" s="140">
        <f>'1.Фінансовий результат'!C17</f>
        <v>33163</v>
      </c>
      <c r="D17" s="140">
        <f>'1.Фінансовий результат'!D17</f>
        <v>34496</v>
      </c>
      <c r="E17" s="13">
        <f>'1.Фінансовий результат'!E17</f>
        <v>33949.599999999999</v>
      </c>
      <c r="F17" s="13">
        <f>'1.Фінансовий результат'!F17</f>
        <v>33297.712</v>
      </c>
      <c r="G17" s="13">
        <f>'1.Фінансовий результат'!G17</f>
        <v>8322.4279999999999</v>
      </c>
      <c r="H17" s="13">
        <f>'1.Фінансовий результат'!H17</f>
        <v>8326.4279999999999</v>
      </c>
      <c r="I17" s="13">
        <f>'1.Фінансовий результат'!I17</f>
        <v>8326.4279999999999</v>
      </c>
      <c r="J17" s="13">
        <f>'1.Фінансовий результат'!J17</f>
        <v>8322.4279999999999</v>
      </c>
    </row>
    <row r="18" spans="1:10" ht="37.5" customHeight="1">
      <c r="A18" s="71" t="s">
        <v>194</v>
      </c>
      <c r="B18" s="91">
        <f>'1.Фінансовий результат'!B26</f>
        <v>1060</v>
      </c>
      <c r="C18" s="161">
        <f>'1.Фінансовий результат'!C26</f>
        <v>7399</v>
      </c>
      <c r="D18" s="161">
        <f>'1.Фінансовий результат'!D26</f>
        <v>6244</v>
      </c>
      <c r="E18" s="114">
        <f>'1.Фінансовий результат'!E26</f>
        <v>6800.4000000000015</v>
      </c>
      <c r="F18" s="114">
        <f>'1.Фінансовий результат'!F26</f>
        <v>7502.2880000000005</v>
      </c>
      <c r="G18" s="114">
        <f>'1.Фінансовий результат'!G26</f>
        <v>1877.5720000000001</v>
      </c>
      <c r="H18" s="114">
        <f>'1.Фінансовий результат'!H26</f>
        <v>1873.5720000000001</v>
      </c>
      <c r="I18" s="114">
        <f>'1.Фінансовий результат'!I26</f>
        <v>1873.5720000000001</v>
      </c>
      <c r="J18" s="114">
        <f>'1.Фінансовий результат'!J26</f>
        <v>1877.5720000000001</v>
      </c>
    </row>
    <row r="19" spans="1:10" ht="20.100000000000001" customHeight="1">
      <c r="A19" s="70" t="s">
        <v>237</v>
      </c>
      <c r="B19" s="6">
        <f>'1.Фінансовий результат'!B27</f>
        <v>1070</v>
      </c>
      <c r="C19" s="140">
        <f>'1.Фінансовий результат'!C27</f>
        <v>935</v>
      </c>
      <c r="D19" s="140">
        <f>'1.Фінансовий результат'!D27</f>
        <v>40</v>
      </c>
      <c r="E19" s="13">
        <f>'1.Фінансовий результат'!E27</f>
        <v>0</v>
      </c>
      <c r="F19" s="13">
        <f>'1.Фінансовий результат'!F27</f>
        <v>0</v>
      </c>
      <c r="G19" s="13">
        <f>'1.Фінансовий результат'!G27</f>
        <v>0</v>
      </c>
      <c r="H19" s="13">
        <f>'1.Фінансовий результат'!H27</f>
        <v>0</v>
      </c>
      <c r="I19" s="13">
        <f>'1.Фінансовий результат'!I27</f>
        <v>0</v>
      </c>
      <c r="J19" s="13">
        <f>'1.Фінансовий результат'!J27</f>
        <v>0</v>
      </c>
    </row>
    <row r="20" spans="1:10" ht="20.100000000000001" customHeight="1">
      <c r="A20" s="70" t="s">
        <v>108</v>
      </c>
      <c r="B20" s="6">
        <f>'1.Фінансовий результат'!B28</f>
        <v>1080</v>
      </c>
      <c r="C20" s="140">
        <f>'1.Фінансовий результат'!C28</f>
        <v>5915</v>
      </c>
      <c r="D20" s="140">
        <f>'1.Фінансовий результат'!D28</f>
        <v>6008</v>
      </c>
      <c r="E20" s="13">
        <f>'1.Фінансовий результат'!E28</f>
        <v>6495.3</v>
      </c>
      <c r="F20" s="13">
        <f>'1.Фінансовий результат'!F28</f>
        <v>7241.28</v>
      </c>
      <c r="G20" s="13">
        <f>'1.Фінансовий результат'!G28</f>
        <v>1810.32</v>
      </c>
      <c r="H20" s="13">
        <f>'1.Фінансовий результат'!H28</f>
        <v>1810.32</v>
      </c>
      <c r="I20" s="13">
        <f>'1.Фінансовий результат'!I28</f>
        <v>1810.32</v>
      </c>
      <c r="J20" s="13">
        <f>'1.Фінансовий результат'!J28</f>
        <v>1810.32</v>
      </c>
    </row>
    <row r="21" spans="1:10" ht="20.100000000000001" customHeight="1">
      <c r="A21" s="70" t="s">
        <v>105</v>
      </c>
      <c r="B21" s="6">
        <f>'1.Фінансовий результат'!B58</f>
        <v>1110</v>
      </c>
      <c r="C21" s="140">
        <f>'1.Фінансовий результат'!C58</f>
        <v>0</v>
      </c>
      <c r="D21" s="140">
        <f>'1.Фінансовий результат'!D58</f>
        <v>0</v>
      </c>
      <c r="E21" s="13">
        <f>'1.Фінансовий результат'!E58</f>
        <v>0</v>
      </c>
      <c r="F21" s="13">
        <f>'1.Фінансовий результат'!F58</f>
        <v>0</v>
      </c>
      <c r="G21" s="13">
        <f>'1.Фінансовий результат'!G58</f>
        <v>0</v>
      </c>
      <c r="H21" s="13">
        <f>'1.Фінансовий результат'!H58</f>
        <v>0</v>
      </c>
      <c r="I21" s="13">
        <f>'1.Фінансовий результат'!I58</f>
        <v>0</v>
      </c>
      <c r="J21" s="13">
        <f>'1.Фінансовий результат'!J58</f>
        <v>0</v>
      </c>
    </row>
    <row r="22" spans="1:10" ht="20.100000000000001" customHeight="1">
      <c r="A22" s="70" t="s">
        <v>15</v>
      </c>
      <c r="B22" s="6">
        <f>'1.Фінансовий результат'!B65</f>
        <v>1120</v>
      </c>
      <c r="C22" s="140">
        <f>'1.Фінансовий результат'!C65</f>
        <v>58</v>
      </c>
      <c r="D22" s="140">
        <f>'1.Фінансовий результат'!D65</f>
        <v>120</v>
      </c>
      <c r="E22" s="13">
        <f>'1.Фінансовий результат'!E65</f>
        <v>120</v>
      </c>
      <c r="F22" s="13">
        <f>'1.Фінансовий результат'!F65</f>
        <v>100</v>
      </c>
      <c r="G22" s="13">
        <f>'1.Фінансовий результат'!G65</f>
        <v>25</v>
      </c>
      <c r="H22" s="13">
        <f>'1.Фінансовий результат'!H65</f>
        <v>25</v>
      </c>
      <c r="I22" s="13">
        <f>'1.Фінансовий результат'!I65</f>
        <v>25</v>
      </c>
      <c r="J22" s="13">
        <f>'1.Фінансовий результат'!J65</f>
        <v>25</v>
      </c>
    </row>
    <row r="23" spans="1:10" ht="38.25" customHeight="1">
      <c r="A23" s="109" t="s">
        <v>241</v>
      </c>
      <c r="B23" s="110">
        <f>'1.Фінансовий результат'!B71</f>
        <v>1130</v>
      </c>
      <c r="C23" s="167">
        <f>'1.Фінансовий результат'!C71</f>
        <v>2361</v>
      </c>
      <c r="D23" s="167">
        <f>'1.Фінансовий результат'!D71</f>
        <v>156</v>
      </c>
      <c r="E23" s="115">
        <f>'1.Фінансовий результат'!E71</f>
        <v>185.10000000000127</v>
      </c>
      <c r="F23" s="115">
        <f>'1.Фінансовий результат'!F71</f>
        <v>161.00800000000072</v>
      </c>
      <c r="G23" s="115">
        <f>'1.Фінансовий результат'!G71</f>
        <v>42.25200000000018</v>
      </c>
      <c r="H23" s="115">
        <f>'1.Фінансовий результат'!H71</f>
        <v>38.25200000000018</v>
      </c>
      <c r="I23" s="115">
        <f>'1.Фінансовий результат'!I71</f>
        <v>38.25200000000018</v>
      </c>
      <c r="J23" s="115">
        <f>'1.Фінансовий результат'!J71</f>
        <v>42.25200000000018</v>
      </c>
    </row>
    <row r="24" spans="1:10" ht="20.100000000000001" customHeight="1">
      <c r="A24" s="66" t="s">
        <v>248</v>
      </c>
      <c r="B24" s="6">
        <f>'1.Фінансовий результат'!B72</f>
        <v>1140</v>
      </c>
      <c r="C24" s="140">
        <f>'1.Фінансовий результат'!C72</f>
        <v>0</v>
      </c>
      <c r="D24" s="140">
        <f>'1.Фінансовий результат'!D72</f>
        <v>4</v>
      </c>
      <c r="E24" s="13">
        <f>'1.Фінансовий результат'!E72</f>
        <v>0</v>
      </c>
      <c r="F24" s="13">
        <f>'1.Фінансовий результат'!F72</f>
        <v>4</v>
      </c>
      <c r="G24" s="13">
        <f>'1.Фінансовий результат'!G72</f>
        <v>1</v>
      </c>
      <c r="H24" s="13">
        <f>'1.Фінансовий результат'!H72</f>
        <v>1</v>
      </c>
      <c r="I24" s="13">
        <f>'1.Фінансовий результат'!I72</f>
        <v>1</v>
      </c>
      <c r="J24" s="13">
        <f>'1.Фінансовий результат'!J72</f>
        <v>1</v>
      </c>
    </row>
    <row r="25" spans="1:10" ht="20.100000000000001" customHeight="1">
      <c r="A25" s="66" t="s">
        <v>249</v>
      </c>
      <c r="B25" s="6">
        <f>'1.Фінансовий результат'!B73</f>
        <v>1150</v>
      </c>
      <c r="C25" s="140">
        <f>'1.Фінансовий результат'!C73</f>
        <v>0</v>
      </c>
      <c r="D25" s="140">
        <f>'1.Фінансовий результат'!D73</f>
        <v>56</v>
      </c>
      <c r="E25" s="13">
        <f>'1.Фінансовий результат'!E73</f>
        <v>77</v>
      </c>
      <c r="F25" s="13">
        <f>'1.Фінансовий результат'!F73</f>
        <v>56</v>
      </c>
      <c r="G25" s="13">
        <f>'1.Фінансовий результат'!G73</f>
        <v>14</v>
      </c>
      <c r="H25" s="13">
        <f>'1.Фінансовий результат'!H73</f>
        <v>14</v>
      </c>
      <c r="I25" s="13">
        <f>'1.Фінансовий результат'!I73</f>
        <v>14</v>
      </c>
      <c r="J25" s="13">
        <f>'1.Фінансовий результат'!J73</f>
        <v>14</v>
      </c>
    </row>
    <row r="26" spans="1:10" ht="20.100000000000001" customHeight="1">
      <c r="A26" s="70" t="s">
        <v>238</v>
      </c>
      <c r="B26" s="6">
        <f>'1.Фінансовий результат'!B74</f>
        <v>1160</v>
      </c>
      <c r="C26" s="140">
        <f>'1.Фінансовий результат'!C74</f>
        <v>0</v>
      </c>
      <c r="D26" s="140">
        <f>'1.Фінансовий результат'!D74</f>
        <v>0</v>
      </c>
      <c r="E26" s="13">
        <f>'1.Фінансовий результат'!E74</f>
        <v>0</v>
      </c>
      <c r="F26" s="13">
        <f>'1.Фінансовий результат'!F74</f>
        <v>0</v>
      </c>
      <c r="G26" s="13">
        <f>'1.Фінансовий результат'!G74</f>
        <v>0</v>
      </c>
      <c r="H26" s="13">
        <f>'1.Фінансовий результат'!H74</f>
        <v>0</v>
      </c>
      <c r="I26" s="13">
        <f>'1.Фінансовий результат'!I74</f>
        <v>0</v>
      </c>
      <c r="J26" s="13">
        <f>'1.Фінансовий результат'!J74</f>
        <v>0</v>
      </c>
    </row>
    <row r="27" spans="1:10" ht="20.100000000000001" customHeight="1">
      <c r="A27" s="70" t="s">
        <v>239</v>
      </c>
      <c r="B27" s="6">
        <f>'1.Фінансовий результат'!B75</f>
        <v>1170</v>
      </c>
      <c r="C27" s="140">
        <f>'1.Фінансовий результат'!C75</f>
        <v>4</v>
      </c>
      <c r="D27" s="140">
        <f>'1.Фінансовий результат'!D75</f>
        <v>8</v>
      </c>
      <c r="E27" s="13">
        <f>'1.Фінансовий результат'!E75</f>
        <v>7.5</v>
      </c>
      <c r="F27" s="13">
        <f>'1.Фінансовий результат'!F75</f>
        <v>8</v>
      </c>
      <c r="G27" s="13">
        <f>'1.Фінансовий результат'!G75</f>
        <v>2</v>
      </c>
      <c r="H27" s="13">
        <f>'1.Фінансовий результат'!H75</f>
        <v>2</v>
      </c>
      <c r="I27" s="13">
        <f>'1.Фінансовий результат'!I75</f>
        <v>2</v>
      </c>
      <c r="J27" s="13">
        <f>'1.Фінансовий результат'!J75</f>
        <v>2</v>
      </c>
    </row>
    <row r="28" spans="1:10" ht="43.5" customHeight="1">
      <c r="A28" s="72" t="s">
        <v>243</v>
      </c>
      <c r="B28" s="91">
        <f>'1.Фінансовий результат'!B76</f>
        <v>1200</v>
      </c>
      <c r="C28" s="161">
        <f>'1.Фінансовий результат'!C76</f>
        <v>2357</v>
      </c>
      <c r="D28" s="161">
        <f>'1.Фінансовий результат'!D76</f>
        <v>96</v>
      </c>
      <c r="E28" s="114">
        <f>'1.Фінансовий результат'!E76</f>
        <v>100.60000000000127</v>
      </c>
      <c r="F28" s="114">
        <f>'1.Фінансовий результат'!F76</f>
        <v>101.00800000000072</v>
      </c>
      <c r="G28" s="114">
        <f>'1.Фінансовий результат'!G76</f>
        <v>27.25200000000018</v>
      </c>
      <c r="H28" s="114">
        <f>'1.Фінансовий результат'!H76</f>
        <v>23.25200000000018</v>
      </c>
      <c r="I28" s="114">
        <f>'1.Фінансовий результат'!I76</f>
        <v>23.25200000000018</v>
      </c>
      <c r="J28" s="114">
        <f>'1.Фінансовий результат'!J76</f>
        <v>27.25200000000018</v>
      </c>
    </row>
    <row r="29" spans="1:10" ht="20.100000000000001" customHeight="1">
      <c r="A29" s="12" t="s">
        <v>106</v>
      </c>
      <c r="B29" s="6">
        <f>'1.Фінансовий результат'!B77</f>
        <v>1210</v>
      </c>
      <c r="C29" s="140">
        <f>'1.Фінансовий результат'!C77</f>
        <v>439</v>
      </c>
      <c r="D29" s="140">
        <f>'1.Фінансовий результат'!D77</f>
        <v>17.3</v>
      </c>
      <c r="E29" s="13">
        <f>'1.Фінансовий результат'!E77</f>
        <v>18.108000000000228</v>
      </c>
      <c r="F29" s="13">
        <f>'1.Фінансовий результат'!F77</f>
        <v>18.18144000000013</v>
      </c>
      <c r="G29" s="13">
        <f>'1.Фінансовий результат'!G77</f>
        <v>4.9053600000000328</v>
      </c>
      <c r="H29" s="13">
        <f>'1.Фінансовий результат'!H77</f>
        <v>4.1853600000000322</v>
      </c>
      <c r="I29" s="13">
        <f>'1.Фінансовий результат'!I77</f>
        <v>4.1853600000000322</v>
      </c>
      <c r="J29" s="13">
        <f>'1.Фінансовий результат'!J77</f>
        <v>4.9053600000000328</v>
      </c>
    </row>
    <row r="30" spans="1:10" ht="35.25" customHeight="1">
      <c r="A30" s="109" t="s">
        <v>244</v>
      </c>
      <c r="B30" s="110">
        <f>'1.Фінансовий результат'!B79</f>
        <v>1230</v>
      </c>
      <c r="C30" s="167">
        <f>'1.Фінансовий результат'!C79</f>
        <v>1918</v>
      </c>
      <c r="D30" s="167">
        <f>'1.Фінансовий результат'!D79</f>
        <v>78.7</v>
      </c>
      <c r="E30" s="115">
        <f>'1.Фінансовий результат'!E79</f>
        <v>82.492000000001042</v>
      </c>
      <c r="F30" s="115">
        <f>'1.Фінансовий результат'!F79</f>
        <v>82.826560000000597</v>
      </c>
      <c r="G30" s="115">
        <f>'1.Фінансовий результат'!G79</f>
        <v>22.346640000000146</v>
      </c>
      <c r="H30" s="115">
        <f>'1.Фінансовий результат'!H79</f>
        <v>19.066640000000149</v>
      </c>
      <c r="I30" s="115">
        <f>'1.Фінансовий результат'!I79</f>
        <v>19.066640000000149</v>
      </c>
      <c r="J30" s="115">
        <f>'1.Фінансовий результат'!J79</f>
        <v>22.346640000000146</v>
      </c>
    </row>
    <row r="31" spans="1:10" ht="24.95" customHeight="1">
      <c r="A31" s="224" t="s">
        <v>117</v>
      </c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ht="20.100000000000001" customHeight="1">
      <c r="A32" s="69" t="s">
        <v>181</v>
      </c>
      <c r="B32" s="6">
        <f>'2. Розрахунки з бюджетом'!B20</f>
        <v>2100</v>
      </c>
      <c r="C32" s="140">
        <f>'2. Розрахунки з бюджетом'!C20</f>
        <v>234.5</v>
      </c>
      <c r="D32" s="140">
        <f>'2. Розрахунки з бюджетом'!D20</f>
        <v>11.8</v>
      </c>
      <c r="E32" s="13">
        <f>'2. Розрахунки з бюджетом'!E20</f>
        <v>12.4</v>
      </c>
      <c r="F32" s="13">
        <f>'2. Розрахунки з бюджетом'!F20</f>
        <v>12.42398400000009</v>
      </c>
      <c r="G32" s="13">
        <f>'2. Розрахунки з бюджетом'!G20</f>
        <v>3.351996000000022</v>
      </c>
      <c r="H32" s="13">
        <f>'2. Розрахунки з бюджетом'!H20</f>
        <v>2.8599960000000224</v>
      </c>
      <c r="I32" s="13">
        <f>'2. Розрахунки з бюджетом'!I20</f>
        <v>2.8599960000000224</v>
      </c>
      <c r="J32" s="13">
        <f>'2. Розрахунки з бюджетом'!J20</f>
        <v>3.351996000000022</v>
      </c>
    </row>
    <row r="33" spans="1:10" ht="20.100000000000001" customHeight="1">
      <c r="A33" s="43" t="s">
        <v>116</v>
      </c>
      <c r="B33" s="6">
        <f>'2. Розрахунки з бюджетом'!B21</f>
        <v>2110</v>
      </c>
      <c r="C33" s="140">
        <f>'2. Розрахунки з бюджетом'!C21</f>
        <v>315.5</v>
      </c>
      <c r="D33" s="140">
        <f>'2. Розрахунки з бюджетом'!D21</f>
        <v>17.3</v>
      </c>
      <c r="E33" s="13">
        <f>'2. Розрахунки з бюджетом'!E21</f>
        <v>18.108000000000228</v>
      </c>
      <c r="F33" s="13">
        <f>'2. Розрахунки з бюджетом'!F21</f>
        <v>18.18144000000013</v>
      </c>
      <c r="G33" s="13">
        <f>'2. Розрахунки з бюджетом'!G21</f>
        <v>4.9053600000000328</v>
      </c>
      <c r="H33" s="13">
        <f>'2. Розрахунки з бюджетом'!H21</f>
        <v>4.1853600000000322</v>
      </c>
      <c r="I33" s="13">
        <f>'2. Розрахунки з бюджетом'!I21</f>
        <v>4.1853600000000322</v>
      </c>
      <c r="J33" s="13">
        <f>'2. Розрахунки з бюджетом'!J21</f>
        <v>4.9053600000000328</v>
      </c>
    </row>
    <row r="34" spans="1:10" ht="40.5" customHeight="1">
      <c r="A34" s="43" t="s">
        <v>215</v>
      </c>
      <c r="B34" s="6">
        <f>'2. Розрахунки з бюджетом'!B22</f>
        <v>2120</v>
      </c>
      <c r="C34" s="140">
        <f>'2. Розрахунки з бюджетом'!C22</f>
        <v>4503</v>
      </c>
      <c r="D34" s="140">
        <f>'2. Розрахунки з бюджетом'!D22</f>
        <v>4640</v>
      </c>
      <c r="E34" s="13">
        <f>'2. Розрахунки з бюджетом'!E22</f>
        <v>5276.6</v>
      </c>
      <c r="F34" s="13">
        <f>'2. Розрахунки з бюджетом'!F22</f>
        <v>5500</v>
      </c>
      <c r="G34" s="13">
        <f>'2. Розрахунки з бюджетом'!G22</f>
        <v>1375</v>
      </c>
      <c r="H34" s="13">
        <f>'2. Розрахунки з бюджетом'!H22</f>
        <v>1375</v>
      </c>
      <c r="I34" s="13">
        <f>'2. Розрахунки з бюджетом'!I22</f>
        <v>1375</v>
      </c>
      <c r="J34" s="13">
        <f>'2. Розрахунки з бюджетом'!J22</f>
        <v>1375</v>
      </c>
    </row>
    <row r="35" spans="1:10" ht="39.75" customHeight="1">
      <c r="A35" s="43" t="s">
        <v>216</v>
      </c>
      <c r="B35" s="6">
        <f>'2. Розрахунки з бюджетом'!B23</f>
        <v>2130</v>
      </c>
      <c r="C35" s="140">
        <f>'2. Розрахунки з бюджетом'!C23</f>
        <v>0</v>
      </c>
      <c r="D35" s="140">
        <f>'2. Розрахунки з бюджетом'!D23</f>
        <v>0</v>
      </c>
      <c r="E35" s="13">
        <f>'2. Розрахунки з бюджетом'!E23</f>
        <v>0</v>
      </c>
      <c r="F35" s="13">
        <f>'2. Розрахунки з бюджетом'!F23</f>
        <v>0</v>
      </c>
      <c r="G35" s="13">
        <f>'2. Розрахунки з бюджетом'!G23</f>
        <v>0</v>
      </c>
      <c r="H35" s="13">
        <f>'2. Розрахунки з бюджетом'!H23</f>
        <v>0</v>
      </c>
      <c r="I35" s="13">
        <f>'2. Розрахунки з бюджетом'!I23</f>
        <v>0</v>
      </c>
      <c r="J35" s="13">
        <f>'2. Розрахунки з бюджетом'!J23</f>
        <v>0</v>
      </c>
    </row>
    <row r="36" spans="1:10" ht="42.75" customHeight="1">
      <c r="A36" s="69" t="s">
        <v>174</v>
      </c>
      <c r="B36" s="6">
        <f>'2. Розрахунки з бюджетом'!B24</f>
        <v>2140</v>
      </c>
      <c r="C36" s="140">
        <f>'2. Розрахунки з бюджетом'!C24</f>
        <v>2424.1</v>
      </c>
      <c r="D36" s="140">
        <f>'2. Розрахунки з бюджетом'!D24</f>
        <v>2672.2</v>
      </c>
      <c r="E36" s="13">
        <f>'2. Розрахунки з бюджетом'!E24</f>
        <v>3280.2999999999997</v>
      </c>
      <c r="F36" s="13">
        <f>'2. Розрахунки з бюджетом'!F24</f>
        <v>3328</v>
      </c>
      <c r="G36" s="13">
        <f>'2. Розрахунки з бюджетом'!G24</f>
        <v>832</v>
      </c>
      <c r="H36" s="13">
        <f>'2. Розрахунки з бюджетом'!H24</f>
        <v>832</v>
      </c>
      <c r="I36" s="13">
        <f>'2. Розрахунки з бюджетом'!I24</f>
        <v>832</v>
      </c>
      <c r="J36" s="13">
        <f>'2. Розрахунки з бюджетом'!J24</f>
        <v>832</v>
      </c>
    </row>
    <row r="37" spans="1:10" ht="39" customHeight="1">
      <c r="A37" s="69" t="s">
        <v>68</v>
      </c>
      <c r="B37" s="6">
        <f>'2. Розрахунки з бюджетом'!B34</f>
        <v>2150</v>
      </c>
      <c r="C37" s="140">
        <f>'2. Розрахунки з бюджетом'!C34</f>
        <v>2275</v>
      </c>
      <c r="D37" s="140">
        <f>'2. Розрахунки з бюджетом'!D34</f>
        <v>2960</v>
      </c>
      <c r="E37" s="13">
        <f>'2. Розрахунки з бюджетом'!E34</f>
        <v>3057.6</v>
      </c>
      <c r="F37" s="13">
        <f>'2. Розрахунки з бюджетом'!F34</f>
        <v>3703.3919999999998</v>
      </c>
      <c r="G37" s="13">
        <f>'2. Розрахунки з бюджетом'!G34</f>
        <v>925.84799999999996</v>
      </c>
      <c r="H37" s="13">
        <f>'2. Розрахунки з бюджетом'!H34</f>
        <v>925.84799999999996</v>
      </c>
      <c r="I37" s="13">
        <f>'2. Розрахунки з бюджетом'!I34</f>
        <v>925.84799999999996</v>
      </c>
      <c r="J37" s="13">
        <f>'2. Розрахунки з бюджетом'!J34</f>
        <v>925.84799999999996</v>
      </c>
    </row>
    <row r="38" spans="1:10" ht="20.100000000000001" customHeight="1">
      <c r="A38" s="68" t="s">
        <v>182</v>
      </c>
      <c r="B38" s="91">
        <f>'2. Розрахунки з бюджетом'!B35</f>
        <v>2200</v>
      </c>
      <c r="C38" s="161">
        <f>'2. Розрахунки з бюджетом'!C35</f>
        <v>9752.1</v>
      </c>
      <c r="D38" s="161">
        <f>'2. Розрахунки з бюджетом'!D35</f>
        <v>10301.299999999999</v>
      </c>
      <c r="E38" s="114">
        <f>'2. Розрахунки з бюджетом'!E35</f>
        <v>11645.008</v>
      </c>
      <c r="F38" s="114">
        <f>'2. Розрахунки з бюджетом'!F35</f>
        <v>12561.997424000001</v>
      </c>
      <c r="G38" s="114">
        <f>'2. Розрахунки з бюджетом'!G35</f>
        <v>3141.105356</v>
      </c>
      <c r="H38" s="114">
        <f>'2. Розрахунки з бюджетом'!H35</f>
        <v>3139.893356</v>
      </c>
      <c r="I38" s="114">
        <f>'2. Розрахунки з бюджетом'!I35</f>
        <v>3139.893356</v>
      </c>
      <c r="J38" s="114">
        <f>'2. Розрахунки з бюджетом'!J35</f>
        <v>3141.105356</v>
      </c>
    </row>
    <row r="39" spans="1:10" ht="24.95" customHeight="1">
      <c r="A39" s="224" t="s">
        <v>115</v>
      </c>
      <c r="B39" s="224"/>
      <c r="C39" s="224"/>
      <c r="D39" s="224"/>
      <c r="E39" s="224"/>
      <c r="F39" s="224"/>
      <c r="G39" s="224"/>
      <c r="H39" s="224"/>
      <c r="I39" s="224"/>
      <c r="J39" s="224"/>
    </row>
    <row r="40" spans="1:10" ht="20.100000000000001" customHeight="1">
      <c r="A40" s="68" t="s">
        <v>109</v>
      </c>
      <c r="B40" s="91">
        <f>'3. Рух грошових коштів'!B66</f>
        <v>3600</v>
      </c>
      <c r="C40" s="114">
        <f>'3. Рух грошових коштів'!C66</f>
        <v>67</v>
      </c>
      <c r="D40" s="114">
        <f>'3. Рух грошових коштів'!D66</f>
        <v>-114</v>
      </c>
      <c r="E40" s="161">
        <f>'3. Рух грошових коштів'!E66</f>
        <v>23</v>
      </c>
      <c r="F40" s="114">
        <f>'3. Рух грошових коштів'!F66</f>
        <v>9.9</v>
      </c>
      <c r="G40" s="114">
        <f>'3. Рух грошових коштів'!G66</f>
        <v>17.7</v>
      </c>
      <c r="H40" s="114">
        <f>'3. Рух грошових коштів'!H66</f>
        <v>19.7</v>
      </c>
      <c r="I40" s="114">
        <f>'3. Рух грошових коштів'!I66</f>
        <v>24.5</v>
      </c>
      <c r="J40" s="114">
        <f>'3. Рух грошових коштів'!J66</f>
        <v>26.5</v>
      </c>
    </row>
    <row r="41" spans="1:10" ht="20.100000000000001" customHeight="1">
      <c r="A41" s="69" t="s">
        <v>110</v>
      </c>
      <c r="B41" s="6">
        <f>'3. Рух грошових коштів'!B21</f>
        <v>3090</v>
      </c>
      <c r="C41" s="13">
        <f>'3. Рух грошових коштів'!C21</f>
        <v>-181</v>
      </c>
      <c r="D41" s="13">
        <f>'3. Рух грошових коштів'!D21</f>
        <v>137.0000000000029</v>
      </c>
      <c r="E41" s="140">
        <f>'3. Рух грошових коштів'!E21</f>
        <v>-13.100000000000001</v>
      </c>
      <c r="F41" s="13">
        <f>'3. Рух грошових коштів'!F21</f>
        <v>7.8000000000000007</v>
      </c>
      <c r="G41" s="13">
        <f>'3. Рух грошових коштів'!G21</f>
        <v>1.9500000000000002</v>
      </c>
      <c r="H41" s="13">
        <f>'3. Рух грошових коштів'!H21</f>
        <v>4.8</v>
      </c>
      <c r="I41" s="13">
        <f>'3. Рух грошових коштів'!I21</f>
        <v>1.9500000000000002</v>
      </c>
      <c r="J41" s="13">
        <f>'3. Рух грошових коштів'!J21</f>
        <v>1.9500000000000002</v>
      </c>
    </row>
    <row r="42" spans="1:10" ht="20.100000000000001" customHeight="1">
      <c r="A42" s="69" t="s">
        <v>168</v>
      </c>
      <c r="B42" s="6">
        <f>'3. Рух грошових коштів'!B38</f>
        <v>3320</v>
      </c>
      <c r="C42" s="13">
        <f>'3. Рух грошових коштів'!C38</f>
        <v>0</v>
      </c>
      <c r="D42" s="13">
        <f>'3. Рух грошових коштів'!D38</f>
        <v>0</v>
      </c>
      <c r="E42" s="140">
        <f>'3. Рух грошових коштів'!E38</f>
        <v>0</v>
      </c>
      <c r="F42" s="13">
        <f>'3. Рух грошових коштів'!F38</f>
        <v>0</v>
      </c>
      <c r="G42" s="13">
        <f>'3. Рух грошових коштів'!G38</f>
        <v>0</v>
      </c>
      <c r="H42" s="13">
        <f>'3. Рух грошових коштів'!H38</f>
        <v>0</v>
      </c>
      <c r="I42" s="13">
        <f>'3. Рух грошових коштів'!I38</f>
        <v>0</v>
      </c>
      <c r="J42" s="13">
        <f>'3. Рух грошових коштів'!J38</f>
        <v>0</v>
      </c>
    </row>
    <row r="43" spans="1:10" ht="20.100000000000001" customHeight="1">
      <c r="A43" s="69" t="s">
        <v>111</v>
      </c>
      <c r="B43" s="6">
        <f>'3. Рух грошових коштів'!B64</f>
        <v>3580</v>
      </c>
      <c r="C43" s="13">
        <f>'3. Рух грошових коштів'!C64</f>
        <v>0</v>
      </c>
      <c r="D43" s="13">
        <f>'3. Рух грошових коштів'!D64</f>
        <v>0</v>
      </c>
      <c r="E43" s="140">
        <f>'3. Рух грошових коштів'!E64</f>
        <v>0</v>
      </c>
      <c r="F43" s="13">
        <f>'3. Рух грошових коштів'!F64</f>
        <v>0</v>
      </c>
      <c r="G43" s="13">
        <f>'3. Рух грошових коштів'!G64</f>
        <v>0</v>
      </c>
      <c r="H43" s="13">
        <f>'3. Рух грошових коштів'!H64</f>
        <v>0</v>
      </c>
      <c r="I43" s="13">
        <f>'3. Рух грошових коштів'!I64</f>
        <v>0</v>
      </c>
      <c r="J43" s="13">
        <f>'3. Рух грошових коштів'!J64</f>
        <v>0</v>
      </c>
    </row>
    <row r="44" spans="1:10" ht="20.100000000000001" customHeight="1">
      <c r="A44" s="69" t="s">
        <v>129</v>
      </c>
      <c r="B44" s="6">
        <f>'3. Рух грошових коштів'!B67</f>
        <v>3610</v>
      </c>
      <c r="C44" s="13">
        <f>'3. Рух грошових коштів'!C67</f>
        <v>0</v>
      </c>
      <c r="D44" s="13">
        <f>'3. Рух грошових коштів'!D67</f>
        <v>0</v>
      </c>
      <c r="E44" s="140">
        <f>'3. Рух грошових коштів'!E67</f>
        <v>0</v>
      </c>
      <c r="F44" s="13">
        <f>'3. Рух грошових коштів'!F67</f>
        <v>0</v>
      </c>
      <c r="G44" s="13">
        <f>'3. Рух грошових коштів'!G67</f>
        <v>0</v>
      </c>
      <c r="H44" s="13">
        <f>'3. Рух грошових коштів'!H67</f>
        <v>0</v>
      </c>
      <c r="I44" s="13">
        <f>'3. Рух грошових коштів'!I67</f>
        <v>0</v>
      </c>
      <c r="J44" s="13">
        <f>'3. Рух грошових коштів'!J67</f>
        <v>0</v>
      </c>
    </row>
    <row r="45" spans="1:10" ht="20.100000000000001" customHeight="1">
      <c r="A45" s="68" t="s">
        <v>112</v>
      </c>
      <c r="B45" s="91">
        <f>'3. Рух грошових коштів'!B68</f>
        <v>3620</v>
      </c>
      <c r="C45" s="114">
        <f>'3. Рух грошових коштів'!C68</f>
        <v>-114</v>
      </c>
      <c r="D45" s="114">
        <f>'3. Рух грошових коштів'!D68</f>
        <v>23.000000000002899</v>
      </c>
      <c r="E45" s="161">
        <f>'3. Рух грошових коштів'!E68</f>
        <v>9.8999999999999986</v>
      </c>
      <c r="F45" s="114">
        <f>'3. Рух грошових коштів'!F68</f>
        <v>17.700000000000003</v>
      </c>
      <c r="G45" s="114">
        <f>'3. Рух грошових коштів'!G68</f>
        <v>19.649999999999999</v>
      </c>
      <c r="H45" s="114">
        <f>'3. Рух грошових коштів'!H68</f>
        <v>24.5</v>
      </c>
      <c r="I45" s="114">
        <f>'3. Рух грошових коштів'!I68</f>
        <v>26.45</v>
      </c>
      <c r="J45" s="114">
        <f>'3. Рух грошових коштів'!J68</f>
        <v>28.45</v>
      </c>
    </row>
    <row r="46" spans="1:10" ht="24.95" customHeight="1">
      <c r="A46" s="218" t="s">
        <v>161</v>
      </c>
      <c r="B46" s="219"/>
      <c r="C46" s="219"/>
      <c r="D46" s="219"/>
      <c r="E46" s="219"/>
      <c r="F46" s="219"/>
      <c r="G46" s="219"/>
      <c r="H46" s="219"/>
      <c r="I46" s="219"/>
      <c r="J46" s="220"/>
    </row>
    <row r="47" spans="1:10" ht="20.100000000000001" customHeight="1">
      <c r="A47" s="69" t="s">
        <v>160</v>
      </c>
      <c r="B47" s="6">
        <f>'4. Кап. інвестиції'!B7</f>
        <v>4000</v>
      </c>
      <c r="C47" s="13">
        <f>'4. Кап. інвестиції'!C7</f>
        <v>3342</v>
      </c>
      <c r="D47" s="13">
        <f>'4. Кап. інвестиції'!D7</f>
        <v>11541</v>
      </c>
      <c r="E47" s="140">
        <f>'4. Кап. інвестиції'!E7</f>
        <v>147.15800000000002</v>
      </c>
      <c r="F47" s="13">
        <f>'4. Кап. інвестиції'!F7</f>
        <v>7500</v>
      </c>
      <c r="G47" s="13">
        <f>'4. Кап. інвестиції'!G7</f>
        <v>1875</v>
      </c>
      <c r="H47" s="13">
        <f>'4. Кап. інвестиції'!H7</f>
        <v>1875</v>
      </c>
      <c r="I47" s="13">
        <f>'4. Кап. інвестиції'!I7</f>
        <v>1875</v>
      </c>
      <c r="J47" s="13">
        <f>'4. Кап. інвестиції'!J7</f>
        <v>1875</v>
      </c>
    </row>
    <row r="48" spans="1:10" s="5" customFormat="1" ht="24.9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</row>
    <row r="49" spans="1:10" s="5" customFormat="1" ht="24.9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</row>
    <row r="50" spans="1:10" ht="24.95" customHeight="1">
      <c r="A50" s="130"/>
      <c r="C50" s="103"/>
      <c r="D50" s="103"/>
      <c r="E50" s="103"/>
      <c r="F50" s="103"/>
      <c r="G50" s="103"/>
      <c r="H50" s="103"/>
      <c r="I50" s="103"/>
      <c r="J50" s="103"/>
    </row>
    <row r="51" spans="1:10" ht="19.5" customHeight="1">
      <c r="A51" s="50" t="s">
        <v>265</v>
      </c>
      <c r="B51" s="1"/>
      <c r="C51" s="215" t="s">
        <v>86</v>
      </c>
      <c r="D51" s="215"/>
      <c r="E51" s="215"/>
      <c r="F51" s="216"/>
      <c r="G51" s="15"/>
      <c r="H51" s="217" t="s">
        <v>295</v>
      </c>
      <c r="I51" s="217"/>
      <c r="J51" s="217"/>
    </row>
    <row r="52" spans="1:10" s="2" customFormat="1" ht="21" customHeight="1">
      <c r="A52" s="27" t="s">
        <v>63</v>
      </c>
      <c r="B52" s="3"/>
      <c r="C52" s="217" t="s">
        <v>64</v>
      </c>
      <c r="D52" s="217"/>
      <c r="E52" s="217"/>
      <c r="F52" s="217"/>
      <c r="G52" s="65"/>
      <c r="H52" s="217" t="s">
        <v>82</v>
      </c>
      <c r="I52" s="217"/>
      <c r="J52" s="217"/>
    </row>
    <row r="54" spans="1:10">
      <c r="A54" s="47"/>
    </row>
    <row r="55" spans="1:10">
      <c r="A55" s="47"/>
    </row>
    <row r="56" spans="1:10">
      <c r="A56" s="47"/>
    </row>
    <row r="57" spans="1:10" s="27" customFormat="1">
      <c r="A57" s="47"/>
      <c r="F57" s="3"/>
      <c r="G57" s="3"/>
      <c r="H57" s="3"/>
      <c r="I57" s="3"/>
      <c r="J57" s="3"/>
    </row>
    <row r="58" spans="1:10" s="27" customFormat="1">
      <c r="A58" s="47"/>
      <c r="F58" s="3"/>
      <c r="G58" s="3"/>
      <c r="H58" s="3"/>
      <c r="I58" s="3"/>
      <c r="J58" s="3"/>
    </row>
    <row r="59" spans="1:10" s="27" customFormat="1">
      <c r="A59" s="47"/>
      <c r="F59" s="3"/>
      <c r="G59" s="3"/>
      <c r="H59" s="3"/>
      <c r="I59" s="3"/>
      <c r="J59" s="3"/>
    </row>
    <row r="60" spans="1:10" s="27" customFormat="1">
      <c r="A60" s="47"/>
      <c r="F60" s="3"/>
      <c r="G60" s="3"/>
      <c r="H60" s="3"/>
      <c r="I60" s="3"/>
      <c r="J60" s="3"/>
    </row>
    <row r="61" spans="1:10" s="27" customFormat="1">
      <c r="A61" s="47"/>
      <c r="F61" s="3"/>
      <c r="G61" s="3"/>
      <c r="H61" s="3"/>
      <c r="I61" s="3"/>
      <c r="J61" s="3"/>
    </row>
    <row r="62" spans="1:10" s="27" customFormat="1">
      <c r="A62" s="47"/>
      <c r="F62" s="3"/>
      <c r="G62" s="3"/>
      <c r="H62" s="3"/>
      <c r="I62" s="3"/>
      <c r="J62" s="3"/>
    </row>
    <row r="63" spans="1:10" s="27" customFormat="1">
      <c r="A63" s="47"/>
      <c r="F63" s="3"/>
      <c r="G63" s="3"/>
      <c r="H63" s="3"/>
      <c r="I63" s="3"/>
      <c r="J63" s="3"/>
    </row>
    <row r="64" spans="1:10" s="27" customFormat="1">
      <c r="A64" s="47"/>
      <c r="F64" s="3"/>
      <c r="G64" s="3"/>
      <c r="H64" s="3"/>
      <c r="I64" s="3"/>
      <c r="J64" s="3"/>
    </row>
    <row r="65" spans="1:10" s="27" customFormat="1">
      <c r="A65" s="47"/>
      <c r="F65" s="3"/>
      <c r="G65" s="3"/>
      <c r="H65" s="3"/>
      <c r="I65" s="3"/>
      <c r="J65" s="3"/>
    </row>
    <row r="66" spans="1:10" s="27" customFormat="1">
      <c r="A66" s="47"/>
      <c r="F66" s="3"/>
      <c r="G66" s="3"/>
      <c r="H66" s="3"/>
      <c r="I66" s="3"/>
      <c r="J66" s="3"/>
    </row>
    <row r="67" spans="1:10" s="27" customFormat="1">
      <c r="A67" s="47"/>
      <c r="F67" s="3"/>
      <c r="G67" s="3"/>
      <c r="H67" s="3"/>
      <c r="I67" s="3"/>
      <c r="J67" s="3"/>
    </row>
    <row r="68" spans="1:10" s="27" customFormat="1">
      <c r="A68" s="47"/>
      <c r="F68" s="3"/>
      <c r="G68" s="3"/>
      <c r="H68" s="3"/>
      <c r="I68" s="3"/>
      <c r="J68" s="3"/>
    </row>
    <row r="69" spans="1:10" s="27" customFormat="1">
      <c r="A69" s="47"/>
      <c r="F69" s="3"/>
      <c r="G69" s="3"/>
      <c r="H69" s="3"/>
      <c r="I69" s="3"/>
      <c r="J69" s="3"/>
    </row>
    <row r="70" spans="1:10" s="27" customFormat="1">
      <c r="A70" s="47"/>
      <c r="F70" s="3"/>
      <c r="G70" s="3"/>
      <c r="H70" s="3"/>
      <c r="I70" s="3"/>
      <c r="J70" s="3"/>
    </row>
    <row r="71" spans="1:10" s="27" customFormat="1">
      <c r="A71" s="47"/>
      <c r="F71" s="3"/>
      <c r="G71" s="3"/>
      <c r="H71" s="3"/>
      <c r="I71" s="3"/>
      <c r="J71" s="3"/>
    </row>
    <row r="72" spans="1:10" s="27" customFormat="1">
      <c r="A72" s="47"/>
      <c r="F72" s="3"/>
      <c r="G72" s="3"/>
      <c r="H72" s="3"/>
      <c r="I72" s="3"/>
      <c r="J72" s="3"/>
    </row>
    <row r="73" spans="1:10" s="27" customFormat="1">
      <c r="A73" s="47"/>
      <c r="F73" s="3"/>
      <c r="G73" s="3"/>
      <c r="H73" s="3"/>
      <c r="I73" s="3"/>
      <c r="J73" s="3"/>
    </row>
    <row r="74" spans="1:10" s="27" customFormat="1">
      <c r="A74" s="47"/>
      <c r="F74" s="3"/>
      <c r="G74" s="3"/>
      <c r="H74" s="3"/>
      <c r="I74" s="3"/>
      <c r="J74" s="3"/>
    </row>
    <row r="75" spans="1:10" s="27" customFormat="1">
      <c r="A75" s="47"/>
      <c r="F75" s="3"/>
      <c r="G75" s="3"/>
      <c r="H75" s="3"/>
      <c r="I75" s="3"/>
      <c r="J75" s="3"/>
    </row>
    <row r="76" spans="1:10" s="27" customFormat="1">
      <c r="A76" s="47"/>
      <c r="F76" s="3"/>
      <c r="G76" s="3"/>
      <c r="H76" s="3"/>
      <c r="I76" s="3"/>
      <c r="J76" s="3"/>
    </row>
    <row r="77" spans="1:10" s="27" customFormat="1">
      <c r="A77" s="47"/>
      <c r="F77" s="3"/>
      <c r="G77" s="3"/>
      <c r="H77" s="3"/>
      <c r="I77" s="3"/>
      <c r="J77" s="3"/>
    </row>
    <row r="78" spans="1:10" s="27" customFormat="1">
      <c r="A78" s="47"/>
      <c r="F78" s="3"/>
      <c r="G78" s="3"/>
      <c r="H78" s="3"/>
      <c r="I78" s="3"/>
      <c r="J78" s="3"/>
    </row>
    <row r="79" spans="1:10" s="27" customFormat="1">
      <c r="A79" s="47"/>
      <c r="F79" s="3"/>
      <c r="G79" s="3"/>
      <c r="H79" s="3"/>
      <c r="I79" s="3"/>
      <c r="J79" s="3"/>
    </row>
    <row r="80" spans="1:10" s="27" customFormat="1">
      <c r="A80" s="47"/>
      <c r="F80" s="3"/>
      <c r="G80" s="3"/>
      <c r="H80" s="3"/>
      <c r="I80" s="3"/>
      <c r="J80" s="3"/>
    </row>
    <row r="81" spans="1:10" s="27" customFormat="1">
      <c r="A81" s="47"/>
      <c r="F81" s="3"/>
      <c r="G81" s="3"/>
      <c r="H81" s="3"/>
      <c r="I81" s="3"/>
      <c r="J81" s="3"/>
    </row>
    <row r="82" spans="1:10" s="27" customFormat="1">
      <c r="A82" s="47"/>
      <c r="F82" s="3"/>
      <c r="G82" s="3"/>
      <c r="H82" s="3"/>
      <c r="I82" s="3"/>
      <c r="J82" s="3"/>
    </row>
    <row r="83" spans="1:10" s="27" customFormat="1">
      <c r="A83" s="47"/>
      <c r="F83" s="3"/>
      <c r="G83" s="3"/>
      <c r="H83" s="3"/>
      <c r="I83" s="3"/>
      <c r="J83" s="3"/>
    </row>
    <row r="84" spans="1:10" s="27" customFormat="1">
      <c r="A84" s="47"/>
      <c r="F84" s="3"/>
      <c r="G84" s="3"/>
      <c r="H84" s="3"/>
      <c r="I84" s="3"/>
      <c r="J84" s="3"/>
    </row>
    <row r="85" spans="1:10" s="27" customFormat="1">
      <c r="A85" s="47"/>
      <c r="F85" s="3"/>
      <c r="G85" s="3"/>
      <c r="H85" s="3"/>
      <c r="I85" s="3"/>
      <c r="J85" s="3"/>
    </row>
    <row r="86" spans="1:10" s="27" customFormat="1">
      <c r="A86" s="47"/>
      <c r="F86" s="3"/>
      <c r="G86" s="3"/>
      <c r="H86" s="3"/>
      <c r="I86" s="3"/>
      <c r="J86" s="3"/>
    </row>
    <row r="87" spans="1:10" s="27" customFormat="1">
      <c r="A87" s="47"/>
      <c r="F87" s="3"/>
      <c r="G87" s="3"/>
      <c r="H87" s="3"/>
      <c r="I87" s="3"/>
      <c r="J87" s="3"/>
    </row>
    <row r="88" spans="1:10" s="27" customFormat="1">
      <c r="A88" s="47"/>
      <c r="F88" s="3"/>
      <c r="G88" s="3"/>
      <c r="H88" s="3"/>
      <c r="I88" s="3"/>
      <c r="J88" s="3"/>
    </row>
    <row r="89" spans="1:10" s="27" customFormat="1">
      <c r="A89" s="47"/>
      <c r="F89" s="3"/>
      <c r="G89" s="3"/>
      <c r="H89" s="3"/>
      <c r="I89" s="3"/>
      <c r="J89" s="3"/>
    </row>
    <row r="90" spans="1:10" s="27" customFormat="1">
      <c r="A90" s="47"/>
      <c r="F90" s="3"/>
      <c r="G90" s="3"/>
      <c r="H90" s="3"/>
      <c r="I90" s="3"/>
      <c r="J90" s="3"/>
    </row>
    <row r="91" spans="1:10" s="27" customFormat="1">
      <c r="A91" s="47"/>
      <c r="F91" s="3"/>
      <c r="G91" s="3"/>
      <c r="H91" s="3"/>
      <c r="I91" s="3"/>
      <c r="J91" s="3"/>
    </row>
    <row r="92" spans="1:10" s="27" customFormat="1">
      <c r="A92" s="47"/>
      <c r="F92" s="3"/>
      <c r="G92" s="3"/>
      <c r="H92" s="3"/>
      <c r="I92" s="3"/>
      <c r="J92" s="3"/>
    </row>
    <row r="93" spans="1:10" s="27" customFormat="1">
      <c r="A93" s="47"/>
      <c r="F93" s="3"/>
      <c r="G93" s="3"/>
      <c r="H93" s="3"/>
      <c r="I93" s="3"/>
      <c r="J93" s="3"/>
    </row>
    <row r="94" spans="1:10" s="27" customFormat="1">
      <c r="A94" s="47"/>
      <c r="F94" s="3"/>
      <c r="G94" s="3"/>
      <c r="H94" s="3"/>
      <c r="I94" s="3"/>
      <c r="J94" s="3"/>
    </row>
    <row r="95" spans="1:10" s="27" customFormat="1">
      <c r="A95" s="47"/>
      <c r="F95" s="3"/>
      <c r="G95" s="3"/>
      <c r="H95" s="3"/>
      <c r="I95" s="3"/>
      <c r="J95" s="3"/>
    </row>
    <row r="96" spans="1:10" s="27" customFormat="1">
      <c r="A96" s="47"/>
      <c r="F96" s="3"/>
      <c r="G96" s="3"/>
      <c r="H96" s="3"/>
      <c r="I96" s="3"/>
      <c r="J96" s="3"/>
    </row>
    <row r="97" spans="1:10" s="27" customFormat="1">
      <c r="A97" s="47"/>
      <c r="F97" s="3"/>
      <c r="G97" s="3"/>
      <c r="H97" s="3"/>
      <c r="I97" s="3"/>
      <c r="J97" s="3"/>
    </row>
    <row r="98" spans="1:10" s="27" customFormat="1">
      <c r="A98" s="47"/>
      <c r="F98" s="3"/>
      <c r="G98" s="3"/>
      <c r="H98" s="3"/>
      <c r="I98" s="3"/>
      <c r="J98" s="3"/>
    </row>
    <row r="99" spans="1:10" s="27" customFormat="1">
      <c r="A99" s="47"/>
      <c r="F99" s="3"/>
      <c r="G99" s="3"/>
      <c r="H99" s="3"/>
      <c r="I99" s="3"/>
      <c r="J99" s="3"/>
    </row>
    <row r="100" spans="1:10" s="27" customFormat="1">
      <c r="A100" s="47"/>
      <c r="F100" s="3"/>
      <c r="G100" s="3"/>
      <c r="H100" s="3"/>
      <c r="I100" s="3"/>
      <c r="J100" s="3"/>
    </row>
    <row r="101" spans="1:10" s="27" customFormat="1">
      <c r="A101" s="47"/>
      <c r="F101" s="3"/>
      <c r="G101" s="3"/>
      <c r="H101" s="3"/>
      <c r="I101" s="3"/>
      <c r="J101" s="3"/>
    </row>
    <row r="102" spans="1:10" s="27" customFormat="1">
      <c r="A102" s="47"/>
      <c r="F102" s="3"/>
      <c r="G102" s="3"/>
      <c r="H102" s="3"/>
      <c r="I102" s="3"/>
      <c r="J102" s="3"/>
    </row>
    <row r="103" spans="1:10" s="27" customFormat="1">
      <c r="A103" s="47"/>
      <c r="F103" s="3"/>
      <c r="G103" s="3"/>
      <c r="H103" s="3"/>
      <c r="I103" s="3"/>
      <c r="J103" s="3"/>
    </row>
    <row r="104" spans="1:10" s="27" customFormat="1">
      <c r="A104" s="47"/>
      <c r="F104" s="3"/>
      <c r="G104" s="3"/>
      <c r="H104" s="3"/>
      <c r="I104" s="3"/>
      <c r="J104" s="3"/>
    </row>
    <row r="105" spans="1:10" s="27" customFormat="1">
      <c r="A105" s="47"/>
      <c r="F105" s="3"/>
      <c r="G105" s="3"/>
      <c r="H105" s="3"/>
      <c r="I105" s="3"/>
      <c r="J105" s="3"/>
    </row>
    <row r="106" spans="1:10" s="27" customFormat="1">
      <c r="A106" s="47"/>
      <c r="F106" s="3"/>
      <c r="G106" s="3"/>
      <c r="H106" s="3"/>
      <c r="I106" s="3"/>
      <c r="J106" s="3"/>
    </row>
    <row r="107" spans="1:10" s="27" customFormat="1">
      <c r="A107" s="47"/>
      <c r="F107" s="3"/>
      <c r="G107" s="3"/>
      <c r="H107" s="3"/>
      <c r="I107" s="3"/>
      <c r="J107" s="3"/>
    </row>
    <row r="108" spans="1:10" s="27" customFormat="1">
      <c r="A108" s="47"/>
      <c r="F108" s="3"/>
      <c r="G108" s="3"/>
      <c r="H108" s="3"/>
      <c r="I108" s="3"/>
      <c r="J108" s="3"/>
    </row>
    <row r="109" spans="1:10" s="27" customFormat="1">
      <c r="A109" s="47"/>
      <c r="F109" s="3"/>
      <c r="G109" s="3"/>
      <c r="H109" s="3"/>
      <c r="I109" s="3"/>
      <c r="J109" s="3"/>
    </row>
    <row r="110" spans="1:10" s="27" customFormat="1">
      <c r="A110" s="47"/>
      <c r="F110" s="3"/>
      <c r="G110" s="3"/>
      <c r="H110" s="3"/>
      <c r="I110" s="3"/>
      <c r="J110" s="3"/>
    </row>
    <row r="111" spans="1:10" s="27" customFormat="1">
      <c r="A111" s="47"/>
      <c r="F111" s="3"/>
      <c r="G111" s="3"/>
      <c r="H111" s="3"/>
      <c r="I111" s="3"/>
      <c r="J111" s="3"/>
    </row>
    <row r="112" spans="1:10" s="27" customFormat="1">
      <c r="A112" s="47"/>
      <c r="F112" s="3"/>
      <c r="G112" s="3"/>
      <c r="H112" s="3"/>
      <c r="I112" s="3"/>
      <c r="J112" s="3"/>
    </row>
    <row r="113" spans="1:10" s="27" customFormat="1">
      <c r="A113" s="47"/>
      <c r="F113" s="3"/>
      <c r="G113" s="3"/>
      <c r="H113" s="3"/>
      <c r="I113" s="3"/>
      <c r="J113" s="3"/>
    </row>
    <row r="114" spans="1:10" s="27" customFormat="1">
      <c r="A114" s="47"/>
      <c r="F114" s="3"/>
      <c r="G114" s="3"/>
      <c r="H114" s="3"/>
      <c r="I114" s="3"/>
      <c r="J114" s="3"/>
    </row>
    <row r="115" spans="1:10" s="27" customFormat="1">
      <c r="A115" s="47"/>
      <c r="F115" s="3"/>
      <c r="G115" s="3"/>
      <c r="H115" s="3"/>
      <c r="I115" s="3"/>
      <c r="J115" s="3"/>
    </row>
    <row r="116" spans="1:10" s="27" customFormat="1">
      <c r="A116" s="47"/>
      <c r="F116" s="3"/>
      <c r="G116" s="3"/>
      <c r="H116" s="3"/>
      <c r="I116" s="3"/>
      <c r="J116" s="3"/>
    </row>
    <row r="117" spans="1:10" s="27" customFormat="1">
      <c r="A117" s="47"/>
      <c r="F117" s="3"/>
      <c r="G117" s="3"/>
      <c r="H117" s="3"/>
      <c r="I117" s="3"/>
      <c r="J117" s="3"/>
    </row>
    <row r="118" spans="1:10" s="27" customFormat="1">
      <c r="A118" s="47"/>
      <c r="F118" s="3"/>
      <c r="G118" s="3"/>
      <c r="H118" s="3"/>
      <c r="I118" s="3"/>
      <c r="J118" s="3"/>
    </row>
    <row r="119" spans="1:10" s="27" customFormat="1">
      <c r="A119" s="47"/>
      <c r="F119" s="3"/>
      <c r="G119" s="3"/>
      <c r="H119" s="3"/>
      <c r="I119" s="3"/>
      <c r="J119" s="3"/>
    </row>
    <row r="120" spans="1:10" s="27" customFormat="1">
      <c r="A120" s="47"/>
      <c r="F120" s="3"/>
      <c r="G120" s="3"/>
      <c r="H120" s="3"/>
      <c r="I120" s="3"/>
      <c r="J120" s="3"/>
    </row>
    <row r="121" spans="1:10" s="27" customFormat="1">
      <c r="A121" s="47"/>
      <c r="F121" s="3"/>
      <c r="G121" s="3"/>
      <c r="H121" s="3"/>
      <c r="I121" s="3"/>
      <c r="J121" s="3"/>
    </row>
    <row r="122" spans="1:10" s="27" customFormat="1">
      <c r="A122" s="47"/>
      <c r="F122" s="3"/>
      <c r="G122" s="3"/>
      <c r="H122" s="3"/>
      <c r="I122" s="3"/>
      <c r="J122" s="3"/>
    </row>
    <row r="123" spans="1:10" s="27" customFormat="1">
      <c r="A123" s="47"/>
      <c r="F123" s="3"/>
      <c r="G123" s="3"/>
      <c r="H123" s="3"/>
      <c r="I123" s="3"/>
      <c r="J123" s="3"/>
    </row>
    <row r="124" spans="1:10" s="27" customFormat="1">
      <c r="A124" s="47"/>
      <c r="F124" s="3"/>
      <c r="G124" s="3"/>
      <c r="H124" s="3"/>
      <c r="I124" s="3"/>
      <c r="J124" s="3"/>
    </row>
    <row r="125" spans="1:10" s="27" customFormat="1">
      <c r="A125" s="47"/>
      <c r="F125" s="3"/>
      <c r="G125" s="3"/>
      <c r="H125" s="3"/>
      <c r="I125" s="3"/>
      <c r="J125" s="3"/>
    </row>
    <row r="126" spans="1:10" s="27" customFormat="1">
      <c r="A126" s="47"/>
      <c r="F126" s="3"/>
      <c r="G126" s="3"/>
      <c r="H126" s="3"/>
      <c r="I126" s="3"/>
      <c r="J126" s="3"/>
    </row>
    <row r="127" spans="1:10" s="27" customFormat="1">
      <c r="A127" s="47"/>
      <c r="F127" s="3"/>
      <c r="G127" s="3"/>
      <c r="H127" s="3"/>
      <c r="I127" s="3"/>
      <c r="J127" s="3"/>
    </row>
    <row r="128" spans="1:10" s="27" customFormat="1">
      <c r="A128" s="47"/>
      <c r="F128" s="3"/>
      <c r="G128" s="3"/>
      <c r="H128" s="3"/>
      <c r="I128" s="3"/>
      <c r="J128" s="3"/>
    </row>
    <row r="129" spans="1:10" s="27" customFormat="1">
      <c r="A129" s="47"/>
      <c r="F129" s="3"/>
      <c r="G129" s="3"/>
      <c r="H129" s="3"/>
      <c r="I129" s="3"/>
      <c r="J129" s="3"/>
    </row>
    <row r="130" spans="1:10" s="27" customFormat="1">
      <c r="A130" s="47"/>
      <c r="F130" s="3"/>
      <c r="G130" s="3"/>
      <c r="H130" s="3"/>
      <c r="I130" s="3"/>
      <c r="J130" s="3"/>
    </row>
    <row r="131" spans="1:10" s="27" customFormat="1">
      <c r="A131" s="47"/>
      <c r="F131" s="3"/>
      <c r="G131" s="3"/>
      <c r="H131" s="3"/>
      <c r="I131" s="3"/>
      <c r="J131" s="3"/>
    </row>
    <row r="132" spans="1:10" s="27" customFormat="1">
      <c r="A132" s="47"/>
      <c r="F132" s="3"/>
      <c r="G132" s="3"/>
      <c r="H132" s="3"/>
      <c r="I132" s="3"/>
      <c r="J132" s="3"/>
    </row>
    <row r="133" spans="1:10" s="27" customFormat="1">
      <c r="A133" s="47"/>
      <c r="F133" s="3"/>
      <c r="G133" s="3"/>
      <c r="H133" s="3"/>
      <c r="I133" s="3"/>
      <c r="J133" s="3"/>
    </row>
    <row r="134" spans="1:10" s="27" customFormat="1">
      <c r="A134" s="47"/>
      <c r="F134" s="3"/>
      <c r="G134" s="3"/>
      <c r="H134" s="3"/>
      <c r="I134" s="3"/>
      <c r="J134" s="3"/>
    </row>
    <row r="135" spans="1:10" s="27" customFormat="1">
      <c r="A135" s="47"/>
      <c r="F135" s="3"/>
      <c r="G135" s="3"/>
      <c r="H135" s="3"/>
      <c r="I135" s="3"/>
      <c r="J135" s="3"/>
    </row>
    <row r="136" spans="1:10" s="27" customFormat="1">
      <c r="A136" s="47"/>
      <c r="F136" s="3"/>
      <c r="G136" s="3"/>
      <c r="H136" s="3"/>
      <c r="I136" s="3"/>
      <c r="J136" s="3"/>
    </row>
    <row r="137" spans="1:10" s="27" customFormat="1">
      <c r="A137" s="47"/>
      <c r="F137" s="3"/>
      <c r="G137" s="3"/>
      <c r="H137" s="3"/>
      <c r="I137" s="3"/>
      <c r="J137" s="3"/>
    </row>
    <row r="138" spans="1:10" s="27" customFormat="1">
      <c r="A138" s="47"/>
      <c r="F138" s="3"/>
      <c r="G138" s="3"/>
      <c r="H138" s="3"/>
      <c r="I138" s="3"/>
      <c r="J138" s="3"/>
    </row>
    <row r="139" spans="1:10" s="27" customFormat="1">
      <c r="A139" s="47"/>
      <c r="F139" s="3"/>
      <c r="G139" s="3"/>
      <c r="H139" s="3"/>
      <c r="I139" s="3"/>
      <c r="J139" s="3"/>
    </row>
    <row r="140" spans="1:10" s="27" customFormat="1">
      <c r="A140" s="47"/>
      <c r="F140" s="3"/>
      <c r="G140" s="3"/>
      <c r="H140" s="3"/>
      <c r="I140" s="3"/>
      <c r="J140" s="3"/>
    </row>
    <row r="141" spans="1:10" s="27" customFormat="1">
      <c r="A141" s="47"/>
      <c r="F141" s="3"/>
      <c r="G141" s="3"/>
      <c r="H141" s="3"/>
      <c r="I141" s="3"/>
      <c r="J141" s="3"/>
    </row>
    <row r="142" spans="1:10" s="27" customFormat="1">
      <c r="A142" s="47"/>
      <c r="F142" s="3"/>
      <c r="G142" s="3"/>
      <c r="H142" s="3"/>
      <c r="I142" s="3"/>
      <c r="J142" s="3"/>
    </row>
    <row r="143" spans="1:10" s="27" customFormat="1">
      <c r="A143" s="47"/>
      <c r="F143" s="3"/>
      <c r="G143" s="3"/>
      <c r="H143" s="3"/>
      <c r="I143" s="3"/>
      <c r="J143" s="3"/>
    </row>
    <row r="144" spans="1:10" s="27" customFormat="1">
      <c r="A144" s="47"/>
      <c r="F144" s="3"/>
      <c r="G144" s="3"/>
      <c r="H144" s="3"/>
      <c r="I144" s="3"/>
      <c r="J144" s="3"/>
    </row>
    <row r="145" spans="1:10" s="27" customFormat="1">
      <c r="A145" s="47"/>
      <c r="F145" s="3"/>
      <c r="G145" s="3"/>
      <c r="H145" s="3"/>
      <c r="I145" s="3"/>
      <c r="J145" s="3"/>
    </row>
    <row r="146" spans="1:10" s="27" customFormat="1">
      <c r="A146" s="47"/>
      <c r="F146" s="3"/>
      <c r="G146" s="3"/>
      <c r="H146" s="3"/>
      <c r="I146" s="3"/>
      <c r="J146" s="3"/>
    </row>
    <row r="147" spans="1:10" s="27" customFormat="1">
      <c r="A147" s="47"/>
      <c r="F147" s="3"/>
      <c r="G147" s="3"/>
      <c r="H147" s="3"/>
      <c r="I147" s="3"/>
      <c r="J147" s="3"/>
    </row>
    <row r="148" spans="1:10" s="27" customFormat="1">
      <c r="A148" s="47"/>
      <c r="F148" s="3"/>
      <c r="G148" s="3"/>
      <c r="H148" s="3"/>
      <c r="I148" s="3"/>
      <c r="J148" s="3"/>
    </row>
    <row r="149" spans="1:10" s="27" customFormat="1">
      <c r="A149" s="47"/>
      <c r="F149" s="3"/>
      <c r="G149" s="3"/>
      <c r="H149" s="3"/>
      <c r="I149" s="3"/>
      <c r="J149" s="3"/>
    </row>
    <row r="150" spans="1:10" s="27" customFormat="1">
      <c r="A150" s="47"/>
      <c r="F150" s="3"/>
      <c r="G150" s="3"/>
      <c r="H150" s="3"/>
      <c r="I150" s="3"/>
      <c r="J150" s="3"/>
    </row>
    <row r="151" spans="1:10" s="27" customFormat="1">
      <c r="A151" s="47"/>
      <c r="F151" s="3"/>
      <c r="G151" s="3"/>
      <c r="H151" s="3"/>
      <c r="I151" s="3"/>
      <c r="J151" s="3"/>
    </row>
    <row r="152" spans="1:10" s="27" customFormat="1">
      <c r="A152" s="47"/>
      <c r="F152" s="3"/>
      <c r="G152" s="3"/>
      <c r="H152" s="3"/>
      <c r="I152" s="3"/>
      <c r="J152" s="3"/>
    </row>
    <row r="153" spans="1:10" s="27" customFormat="1">
      <c r="A153" s="47"/>
      <c r="F153" s="3"/>
      <c r="G153" s="3"/>
      <c r="H153" s="3"/>
      <c r="I153" s="3"/>
      <c r="J153" s="3"/>
    </row>
    <row r="154" spans="1:10" s="27" customFormat="1">
      <c r="A154" s="47"/>
      <c r="F154" s="3"/>
      <c r="G154" s="3"/>
      <c r="H154" s="3"/>
      <c r="I154" s="3"/>
      <c r="J154" s="3"/>
    </row>
    <row r="155" spans="1:10" s="27" customFormat="1">
      <c r="A155" s="47"/>
      <c r="F155" s="3"/>
      <c r="G155" s="3"/>
      <c r="H155" s="3"/>
      <c r="I155" s="3"/>
      <c r="J155" s="3"/>
    </row>
    <row r="156" spans="1:10" s="27" customFormat="1">
      <c r="A156" s="47"/>
      <c r="F156" s="3"/>
      <c r="G156" s="3"/>
      <c r="H156" s="3"/>
      <c r="I156" s="3"/>
      <c r="J156" s="3"/>
    </row>
    <row r="157" spans="1:10" s="27" customFormat="1">
      <c r="A157" s="47"/>
      <c r="F157" s="3"/>
      <c r="G157" s="3"/>
      <c r="H157" s="3"/>
      <c r="I157" s="3"/>
      <c r="J157" s="3"/>
    </row>
    <row r="158" spans="1:10" s="27" customFormat="1">
      <c r="A158" s="47"/>
      <c r="F158" s="3"/>
      <c r="G158" s="3"/>
      <c r="H158" s="3"/>
      <c r="I158" s="3"/>
      <c r="J158" s="3"/>
    </row>
    <row r="159" spans="1:10" s="27" customFormat="1">
      <c r="A159" s="47"/>
      <c r="F159" s="3"/>
      <c r="G159" s="3"/>
      <c r="H159" s="3"/>
      <c r="I159" s="3"/>
      <c r="J159" s="3"/>
    </row>
    <row r="160" spans="1:10" s="27" customFormat="1">
      <c r="A160" s="47"/>
      <c r="F160" s="3"/>
      <c r="G160" s="3"/>
      <c r="H160" s="3"/>
      <c r="I160" s="3"/>
      <c r="J160" s="3"/>
    </row>
    <row r="161" spans="1:10" s="27" customFormat="1">
      <c r="A161" s="47"/>
      <c r="F161" s="3"/>
      <c r="G161" s="3"/>
      <c r="H161" s="3"/>
      <c r="I161" s="3"/>
      <c r="J161" s="3"/>
    </row>
    <row r="162" spans="1:10" s="27" customFormat="1">
      <c r="A162" s="47"/>
      <c r="F162" s="3"/>
      <c r="G162" s="3"/>
      <c r="H162" s="3"/>
      <c r="I162" s="3"/>
      <c r="J162" s="3"/>
    </row>
    <row r="163" spans="1:10" s="27" customFormat="1">
      <c r="A163" s="47"/>
      <c r="F163" s="3"/>
      <c r="G163" s="3"/>
      <c r="H163" s="3"/>
      <c r="I163" s="3"/>
      <c r="J163" s="3"/>
    </row>
    <row r="164" spans="1:10" s="27" customFormat="1">
      <c r="A164" s="47"/>
      <c r="F164" s="3"/>
      <c r="G164" s="3"/>
      <c r="H164" s="3"/>
      <c r="I164" s="3"/>
      <c r="J164" s="3"/>
    </row>
    <row r="165" spans="1:10" s="27" customFormat="1">
      <c r="A165" s="47"/>
      <c r="F165" s="3"/>
      <c r="G165" s="3"/>
      <c r="H165" s="3"/>
      <c r="I165" s="3"/>
      <c r="J165" s="3"/>
    </row>
    <row r="166" spans="1:10" s="27" customFormat="1">
      <c r="A166" s="47"/>
      <c r="F166" s="3"/>
      <c r="G166" s="3"/>
      <c r="H166" s="3"/>
      <c r="I166" s="3"/>
      <c r="J166" s="3"/>
    </row>
    <row r="167" spans="1:10" s="27" customFormat="1">
      <c r="A167" s="47"/>
      <c r="F167" s="3"/>
      <c r="G167" s="3"/>
      <c r="H167" s="3"/>
      <c r="I167" s="3"/>
      <c r="J167" s="3"/>
    </row>
    <row r="168" spans="1:10" s="27" customFormat="1">
      <c r="A168" s="47"/>
      <c r="F168" s="3"/>
      <c r="G168" s="3"/>
      <c r="H168" s="3"/>
      <c r="I168" s="3"/>
      <c r="J168" s="3"/>
    </row>
    <row r="169" spans="1:10" s="27" customFormat="1">
      <c r="A169" s="47"/>
      <c r="F169" s="3"/>
      <c r="G169" s="3"/>
      <c r="H169" s="3"/>
      <c r="I169" s="3"/>
      <c r="J169" s="3"/>
    </row>
    <row r="170" spans="1:10" s="27" customFormat="1">
      <c r="A170" s="47"/>
      <c r="F170" s="3"/>
      <c r="G170" s="3"/>
      <c r="H170" s="3"/>
      <c r="I170" s="3"/>
      <c r="J170" s="3"/>
    </row>
    <row r="171" spans="1:10" s="27" customFormat="1">
      <c r="A171" s="47"/>
      <c r="F171" s="3"/>
      <c r="G171" s="3"/>
      <c r="H171" s="3"/>
      <c r="I171" s="3"/>
      <c r="J171" s="3"/>
    </row>
    <row r="172" spans="1:10" s="27" customFormat="1">
      <c r="A172" s="47"/>
      <c r="F172" s="3"/>
      <c r="G172" s="3"/>
      <c r="H172" s="3"/>
      <c r="I172" s="3"/>
      <c r="J172" s="3"/>
    </row>
    <row r="173" spans="1:10" s="27" customFormat="1">
      <c r="A173" s="47"/>
      <c r="F173" s="3"/>
      <c r="G173" s="3"/>
      <c r="H173" s="3"/>
      <c r="I173" s="3"/>
      <c r="J173" s="3"/>
    </row>
    <row r="174" spans="1:10" s="27" customFormat="1">
      <c r="A174" s="47"/>
      <c r="F174" s="3"/>
      <c r="G174" s="3"/>
      <c r="H174" s="3"/>
      <c r="I174" s="3"/>
      <c r="J174" s="3"/>
    </row>
    <row r="175" spans="1:10" s="27" customFormat="1">
      <c r="A175" s="47"/>
      <c r="F175" s="3"/>
      <c r="G175" s="3"/>
      <c r="H175" s="3"/>
      <c r="I175" s="3"/>
      <c r="J175" s="3"/>
    </row>
    <row r="176" spans="1:10" s="27" customFormat="1">
      <c r="A176" s="47"/>
      <c r="F176" s="3"/>
      <c r="G176" s="3"/>
      <c r="H176" s="3"/>
      <c r="I176" s="3"/>
      <c r="J176" s="3"/>
    </row>
    <row r="177" spans="1:10" s="27" customFormat="1">
      <c r="A177" s="47"/>
      <c r="F177" s="3"/>
      <c r="G177" s="3"/>
      <c r="H177" s="3"/>
      <c r="I177" s="3"/>
      <c r="J177" s="3"/>
    </row>
    <row r="178" spans="1:10" s="27" customFormat="1">
      <c r="A178" s="47"/>
      <c r="F178" s="3"/>
      <c r="G178" s="3"/>
      <c r="H178" s="3"/>
      <c r="I178" s="3"/>
      <c r="J178" s="3"/>
    </row>
    <row r="179" spans="1:10" s="27" customFormat="1">
      <c r="A179" s="47"/>
      <c r="F179" s="3"/>
      <c r="G179" s="3"/>
      <c r="H179" s="3"/>
      <c r="I179" s="3"/>
      <c r="J179" s="3"/>
    </row>
    <row r="180" spans="1:10" s="27" customFormat="1">
      <c r="A180" s="47"/>
      <c r="F180" s="3"/>
      <c r="G180" s="3"/>
      <c r="H180" s="3"/>
      <c r="I180" s="3"/>
      <c r="J180" s="3"/>
    </row>
    <row r="181" spans="1:10" s="27" customFormat="1">
      <c r="A181" s="47"/>
      <c r="F181" s="3"/>
      <c r="G181" s="3"/>
      <c r="H181" s="3"/>
      <c r="I181" s="3"/>
      <c r="J181" s="3"/>
    </row>
    <row r="182" spans="1:10" s="27" customFormat="1">
      <c r="A182" s="47"/>
      <c r="F182" s="3"/>
      <c r="G182" s="3"/>
      <c r="H182" s="3"/>
      <c r="I182" s="3"/>
      <c r="J182" s="3"/>
    </row>
    <row r="183" spans="1:10" s="27" customFormat="1">
      <c r="A183" s="47"/>
      <c r="F183" s="3"/>
      <c r="G183" s="3"/>
      <c r="H183" s="3"/>
      <c r="I183" s="3"/>
      <c r="J183" s="3"/>
    </row>
    <row r="184" spans="1:10" s="27" customFormat="1">
      <c r="A184" s="47"/>
      <c r="F184" s="3"/>
      <c r="G184" s="3"/>
      <c r="H184" s="3"/>
      <c r="I184" s="3"/>
      <c r="J184" s="3"/>
    </row>
    <row r="185" spans="1:10" s="27" customFormat="1">
      <c r="A185" s="47"/>
      <c r="F185" s="3"/>
      <c r="G185" s="3"/>
      <c r="H185" s="3"/>
      <c r="I185" s="3"/>
      <c r="J185" s="3"/>
    </row>
    <row r="186" spans="1:10" s="27" customFormat="1">
      <c r="A186" s="47"/>
      <c r="F186" s="3"/>
      <c r="G186" s="3"/>
      <c r="H186" s="3"/>
      <c r="I186" s="3"/>
      <c r="J186" s="3"/>
    </row>
    <row r="187" spans="1:10" s="27" customFormat="1">
      <c r="A187" s="47"/>
      <c r="F187" s="3"/>
      <c r="G187" s="3"/>
      <c r="H187" s="3"/>
      <c r="I187" s="3"/>
      <c r="J187" s="3"/>
    </row>
    <row r="188" spans="1:10" s="27" customFormat="1">
      <c r="A188" s="47"/>
      <c r="F188" s="3"/>
      <c r="G188" s="3"/>
      <c r="H188" s="3"/>
      <c r="I188" s="3"/>
      <c r="J188" s="3"/>
    </row>
    <row r="189" spans="1:10" s="27" customFormat="1">
      <c r="A189" s="47"/>
      <c r="F189" s="3"/>
      <c r="G189" s="3"/>
      <c r="H189" s="3"/>
      <c r="I189" s="3"/>
      <c r="J189" s="3"/>
    </row>
    <row r="190" spans="1:10" s="27" customFormat="1">
      <c r="A190" s="47"/>
      <c r="F190" s="3"/>
      <c r="G190" s="3"/>
      <c r="H190" s="3"/>
      <c r="I190" s="3"/>
      <c r="J190" s="3"/>
    </row>
    <row r="191" spans="1:10" s="27" customFormat="1">
      <c r="A191" s="47"/>
      <c r="F191" s="3"/>
      <c r="G191" s="3"/>
      <c r="H191" s="3"/>
      <c r="I191" s="3"/>
      <c r="J191" s="3"/>
    </row>
    <row r="192" spans="1:10" s="27" customFormat="1">
      <c r="A192" s="47"/>
      <c r="F192" s="3"/>
      <c r="G192" s="3"/>
      <c r="H192" s="3"/>
      <c r="I192" s="3"/>
      <c r="J192" s="3"/>
    </row>
    <row r="193" spans="1:10" s="27" customFormat="1">
      <c r="A193" s="47"/>
      <c r="F193" s="3"/>
      <c r="G193" s="3"/>
      <c r="H193" s="3"/>
      <c r="I193" s="3"/>
      <c r="J193" s="3"/>
    </row>
    <row r="194" spans="1:10" s="27" customFormat="1">
      <c r="A194" s="47"/>
      <c r="F194" s="3"/>
      <c r="G194" s="3"/>
      <c r="H194" s="3"/>
      <c r="I194" s="3"/>
      <c r="J194" s="3"/>
    </row>
    <row r="195" spans="1:10" s="27" customFormat="1">
      <c r="A195" s="47"/>
      <c r="F195" s="3"/>
      <c r="G195" s="3"/>
      <c r="H195" s="3"/>
      <c r="I195" s="3"/>
      <c r="J195" s="3"/>
    </row>
    <row r="196" spans="1:10" s="27" customFormat="1">
      <c r="A196" s="47"/>
      <c r="F196" s="3"/>
      <c r="G196" s="3"/>
      <c r="H196" s="3"/>
      <c r="I196" s="3"/>
      <c r="J196" s="3"/>
    </row>
    <row r="197" spans="1:10" s="27" customFormat="1">
      <c r="A197" s="47"/>
      <c r="F197" s="3"/>
      <c r="G197" s="3"/>
      <c r="H197" s="3"/>
      <c r="I197" s="3"/>
      <c r="J197" s="3"/>
    </row>
    <row r="198" spans="1:10" s="27" customFormat="1">
      <c r="A198" s="47"/>
      <c r="F198" s="3"/>
      <c r="G198" s="3"/>
      <c r="H198" s="3"/>
      <c r="I198" s="3"/>
      <c r="J198" s="3"/>
    </row>
    <row r="199" spans="1:10" s="27" customFormat="1">
      <c r="A199" s="47"/>
      <c r="F199" s="3"/>
      <c r="G199" s="3"/>
      <c r="H199" s="3"/>
      <c r="I199" s="3"/>
      <c r="J199" s="3"/>
    </row>
    <row r="200" spans="1:10" s="27" customFormat="1">
      <c r="A200" s="47"/>
      <c r="F200" s="3"/>
      <c r="G200" s="3"/>
      <c r="H200" s="3"/>
      <c r="I200" s="3"/>
      <c r="J200" s="3"/>
    </row>
    <row r="201" spans="1:10" s="27" customFormat="1">
      <c r="A201" s="47"/>
      <c r="F201" s="3"/>
      <c r="G201" s="3"/>
      <c r="H201" s="3"/>
      <c r="I201" s="3"/>
      <c r="J201" s="3"/>
    </row>
    <row r="202" spans="1:10" s="27" customFormat="1">
      <c r="A202" s="47"/>
      <c r="F202" s="3"/>
      <c r="G202" s="3"/>
      <c r="H202" s="3"/>
      <c r="I202" s="3"/>
      <c r="J202" s="3"/>
    </row>
    <row r="203" spans="1:10" s="27" customFormat="1">
      <c r="A203" s="47"/>
      <c r="F203" s="3"/>
      <c r="G203" s="3"/>
      <c r="H203" s="3"/>
      <c r="I203" s="3"/>
      <c r="J203" s="3"/>
    </row>
    <row r="204" spans="1:10" s="27" customFormat="1">
      <c r="A204" s="47"/>
      <c r="F204" s="3"/>
      <c r="G204" s="3"/>
      <c r="H204" s="3"/>
      <c r="I204" s="3"/>
      <c r="J204" s="3"/>
    </row>
    <row r="205" spans="1:10" s="27" customFormat="1">
      <c r="A205" s="47"/>
      <c r="F205" s="3"/>
      <c r="G205" s="3"/>
      <c r="H205" s="3"/>
      <c r="I205" s="3"/>
      <c r="J205" s="3"/>
    </row>
    <row r="206" spans="1:10" s="27" customFormat="1">
      <c r="A206" s="47"/>
      <c r="F206" s="3"/>
      <c r="G206" s="3"/>
      <c r="H206" s="3"/>
      <c r="I206" s="3"/>
      <c r="J206" s="3"/>
    </row>
    <row r="207" spans="1:10" s="27" customFormat="1">
      <c r="A207" s="47"/>
      <c r="F207" s="3"/>
      <c r="G207" s="3"/>
      <c r="H207" s="3"/>
      <c r="I207" s="3"/>
      <c r="J207" s="3"/>
    </row>
    <row r="208" spans="1:10" s="27" customFormat="1">
      <c r="A208" s="47"/>
      <c r="F208" s="3"/>
      <c r="G208" s="3"/>
      <c r="H208" s="3"/>
      <c r="I208" s="3"/>
      <c r="J208" s="3"/>
    </row>
    <row r="209" spans="1:10" s="27" customFormat="1">
      <c r="A209" s="47"/>
      <c r="F209" s="3"/>
      <c r="G209" s="3"/>
      <c r="H209" s="3"/>
      <c r="I209" s="3"/>
      <c r="J209" s="3"/>
    </row>
    <row r="210" spans="1:10" s="27" customFormat="1">
      <c r="A210" s="47"/>
      <c r="F210" s="3"/>
      <c r="G210" s="3"/>
      <c r="H210" s="3"/>
      <c r="I210" s="3"/>
      <c r="J210" s="3"/>
    </row>
    <row r="211" spans="1:10" s="27" customFormat="1">
      <c r="A211" s="47"/>
      <c r="F211" s="3"/>
      <c r="G211" s="3"/>
      <c r="H211" s="3"/>
      <c r="I211" s="3"/>
      <c r="J211" s="3"/>
    </row>
    <row r="212" spans="1:10" s="27" customFormat="1">
      <c r="A212" s="47"/>
      <c r="F212" s="3"/>
      <c r="G212" s="3"/>
      <c r="H212" s="3"/>
      <c r="I212" s="3"/>
      <c r="J212" s="3"/>
    </row>
    <row r="213" spans="1:10" s="27" customFormat="1">
      <c r="A213" s="47"/>
      <c r="F213" s="3"/>
      <c r="G213" s="3"/>
      <c r="H213" s="3"/>
      <c r="I213" s="3"/>
      <c r="J213" s="3"/>
    </row>
    <row r="214" spans="1:10" s="27" customFormat="1">
      <c r="A214" s="47"/>
      <c r="F214" s="3"/>
      <c r="G214" s="3"/>
      <c r="H214" s="3"/>
      <c r="I214" s="3"/>
      <c r="J214" s="3"/>
    </row>
    <row r="215" spans="1:10" s="27" customFormat="1">
      <c r="A215" s="47"/>
      <c r="F215" s="3"/>
      <c r="G215" s="3"/>
      <c r="H215" s="3"/>
      <c r="I215" s="3"/>
      <c r="J215" s="3"/>
    </row>
    <row r="216" spans="1:10" s="27" customFormat="1">
      <c r="A216" s="47"/>
      <c r="F216" s="3"/>
      <c r="G216" s="3"/>
      <c r="H216" s="3"/>
      <c r="I216" s="3"/>
      <c r="J216" s="3"/>
    </row>
    <row r="217" spans="1:10" s="27" customFormat="1">
      <c r="A217" s="47"/>
      <c r="F217" s="3"/>
      <c r="G217" s="3"/>
      <c r="H217" s="3"/>
      <c r="I217" s="3"/>
      <c r="J217" s="3"/>
    </row>
    <row r="218" spans="1:10" s="27" customFormat="1">
      <c r="A218" s="47"/>
      <c r="F218" s="3"/>
      <c r="G218" s="3"/>
      <c r="H218" s="3"/>
      <c r="I218" s="3"/>
      <c r="J218" s="3"/>
    </row>
    <row r="219" spans="1:10" s="27" customFormat="1">
      <c r="A219" s="47"/>
      <c r="F219" s="3"/>
      <c r="G219" s="3"/>
      <c r="H219" s="3"/>
      <c r="I219" s="3"/>
      <c r="J219" s="3"/>
    </row>
    <row r="220" spans="1:10" s="27" customFormat="1">
      <c r="A220" s="47"/>
      <c r="F220" s="3"/>
      <c r="G220" s="3"/>
      <c r="H220" s="3"/>
      <c r="I220" s="3"/>
      <c r="J220" s="3"/>
    </row>
    <row r="221" spans="1:10" s="27" customFormat="1">
      <c r="A221" s="47"/>
      <c r="F221" s="3"/>
      <c r="G221" s="3"/>
      <c r="H221" s="3"/>
      <c r="I221" s="3"/>
      <c r="J221" s="3"/>
    </row>
  </sheetData>
  <mergeCells count="20">
    <mergeCell ref="A8:J8"/>
    <mergeCell ref="A7:J7"/>
    <mergeCell ref="A10:J10"/>
    <mergeCell ref="A6:J6"/>
    <mergeCell ref="C52:F52"/>
    <mergeCell ref="H52:J52"/>
    <mergeCell ref="A12:A13"/>
    <mergeCell ref="B12:B13"/>
    <mergeCell ref="F12:F13"/>
    <mergeCell ref="G12:J12"/>
    <mergeCell ref="C51:F51"/>
    <mergeCell ref="H51:J51"/>
    <mergeCell ref="A46:J46"/>
    <mergeCell ref="A15:J15"/>
    <mergeCell ref="C12:C13"/>
    <mergeCell ref="A39:J39"/>
    <mergeCell ref="A31:J31"/>
    <mergeCell ref="A48:J48"/>
    <mergeCell ref="E12:E13"/>
    <mergeCell ref="D12:D13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60" orientation="landscape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FF66"/>
  </sheetPr>
  <dimension ref="A2:K321"/>
  <sheetViews>
    <sheetView view="pageBreakPreview" topLeftCell="A4" zoomScale="75" zoomScaleNormal="75" zoomScaleSheetLayoutView="50" workbookViewId="0">
      <pane ySplit="4" topLeftCell="A71" activePane="bottomLeft" state="frozen"/>
      <selection activeCell="A4" sqref="A4"/>
      <selection pane="bottomLeft" activeCell="F92" sqref="F92"/>
    </sheetView>
  </sheetViews>
  <sheetFormatPr defaultRowHeight="18.75"/>
  <cols>
    <col min="1" max="1" width="84.140625" style="3" customWidth="1"/>
    <col min="2" max="2" width="10.85546875" style="27" customWidth="1"/>
    <col min="3" max="5" width="16.28515625" style="27" customWidth="1"/>
    <col min="6" max="10" width="16.28515625" style="3" customWidth="1"/>
    <col min="11" max="16384" width="9.140625" style="3"/>
  </cols>
  <sheetData>
    <row r="2" spans="1:1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>
      <c r="A4" s="235" t="s">
        <v>183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1">
      <c r="A5" s="40"/>
      <c r="B5" s="50"/>
      <c r="C5" s="40"/>
      <c r="D5" s="40"/>
      <c r="E5" s="40"/>
      <c r="F5" s="40"/>
      <c r="G5" s="40"/>
      <c r="H5" s="40"/>
      <c r="I5" s="40"/>
      <c r="J5" s="40"/>
    </row>
    <row r="6" spans="1:11" ht="36" customHeight="1">
      <c r="A6" s="241" t="s">
        <v>180</v>
      </c>
      <c r="B6" s="222" t="s">
        <v>7</v>
      </c>
      <c r="C6" s="222" t="s">
        <v>299</v>
      </c>
      <c r="D6" s="222" t="s">
        <v>300</v>
      </c>
      <c r="E6" s="222" t="s">
        <v>310</v>
      </c>
      <c r="F6" s="222" t="s">
        <v>9</v>
      </c>
      <c r="G6" s="243" t="s">
        <v>251</v>
      </c>
      <c r="H6" s="244"/>
      <c r="I6" s="244"/>
      <c r="J6" s="245"/>
    </row>
    <row r="7" spans="1:11" ht="61.5" customHeight="1">
      <c r="A7" s="242"/>
      <c r="B7" s="223"/>
      <c r="C7" s="223"/>
      <c r="D7" s="223"/>
      <c r="E7" s="223"/>
      <c r="F7" s="223"/>
      <c r="G7" s="16" t="s">
        <v>142</v>
      </c>
      <c r="H7" s="16" t="s">
        <v>143</v>
      </c>
      <c r="I7" s="16" t="s">
        <v>144</v>
      </c>
      <c r="J7" s="16" t="s">
        <v>56</v>
      </c>
    </row>
    <row r="8" spans="1:11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1" s="5" customFormat="1" ht="20.100000000000001" customHeight="1">
      <c r="A9" s="238" t="s">
        <v>221</v>
      </c>
      <c r="B9" s="239"/>
      <c r="C9" s="239"/>
      <c r="D9" s="239"/>
      <c r="E9" s="239"/>
      <c r="F9" s="239"/>
      <c r="G9" s="239"/>
      <c r="H9" s="239"/>
      <c r="I9" s="239"/>
      <c r="J9" s="240"/>
    </row>
    <row r="10" spans="1:11" s="5" customFormat="1" ht="36.75" customHeight="1">
      <c r="A10" s="188" t="s">
        <v>222</v>
      </c>
      <c r="B10" s="195">
        <v>1000</v>
      </c>
      <c r="C10" s="196">
        <f>C11+C12+C13</f>
        <v>48674.400000000001</v>
      </c>
      <c r="D10" s="196">
        <f>D11+D12+D13</f>
        <v>48888</v>
      </c>
      <c r="E10" s="196">
        <f t="shared" ref="E10:J10" si="0">E11+E12+E13</f>
        <v>48900</v>
      </c>
      <c r="F10" s="196">
        <f t="shared" si="0"/>
        <v>48960</v>
      </c>
      <c r="G10" s="197">
        <f t="shared" si="0"/>
        <v>12240</v>
      </c>
      <c r="H10" s="197">
        <f t="shared" si="0"/>
        <v>12240</v>
      </c>
      <c r="I10" s="197">
        <f t="shared" si="0"/>
        <v>12240</v>
      </c>
      <c r="J10" s="197">
        <f t="shared" si="0"/>
        <v>12240</v>
      </c>
      <c r="K10" s="5" t="s">
        <v>291</v>
      </c>
    </row>
    <row r="11" spans="1:11" s="5" customFormat="1" ht="20.100000000000001" customHeight="1">
      <c r="A11" s="79" t="s">
        <v>225</v>
      </c>
      <c r="B11" s="7">
        <v>1010</v>
      </c>
      <c r="C11" s="163">
        <v>48674.400000000001</v>
      </c>
      <c r="D11" s="163">
        <v>48888</v>
      </c>
      <c r="E11" s="163">
        <f t="shared" ref="E11:J11" si="1">E16+E14</f>
        <v>48900</v>
      </c>
      <c r="F11" s="163">
        <f t="shared" si="1"/>
        <v>48960</v>
      </c>
      <c r="G11" s="163">
        <f t="shared" si="1"/>
        <v>12240</v>
      </c>
      <c r="H11" s="163">
        <f t="shared" si="1"/>
        <v>12240</v>
      </c>
      <c r="I11" s="163">
        <f t="shared" si="1"/>
        <v>12240</v>
      </c>
      <c r="J11" s="163">
        <f t="shared" si="1"/>
        <v>12240</v>
      </c>
      <c r="K11" s="5" t="s">
        <v>291</v>
      </c>
    </row>
    <row r="12" spans="1:11" s="5" customFormat="1" ht="20.100000000000001" customHeight="1">
      <c r="A12" s="79" t="s">
        <v>226</v>
      </c>
      <c r="B12" s="7">
        <v>1011</v>
      </c>
      <c r="C12" s="164"/>
      <c r="D12" s="164"/>
      <c r="E12" s="164"/>
      <c r="F12" s="164"/>
      <c r="G12" s="84"/>
      <c r="H12" s="84"/>
      <c r="I12" s="84"/>
      <c r="J12" s="84"/>
    </row>
    <row r="13" spans="1:11" s="5" customFormat="1" ht="20.100000000000001" customHeight="1">
      <c r="A13" s="79" t="s">
        <v>292</v>
      </c>
      <c r="B13" s="7">
        <v>1012</v>
      </c>
      <c r="C13" s="163"/>
      <c r="D13" s="163"/>
      <c r="E13" s="163"/>
      <c r="F13" s="163"/>
      <c r="G13" s="120"/>
      <c r="H13" s="120"/>
      <c r="I13" s="120"/>
      <c r="J13" s="84"/>
    </row>
    <row r="14" spans="1:11" s="5" customFormat="1" ht="20.100000000000001" customHeight="1">
      <c r="A14" s="79" t="s">
        <v>223</v>
      </c>
      <c r="B14" s="7">
        <v>1020</v>
      </c>
      <c r="C14" s="163">
        <f>C11/6</f>
        <v>8112.4000000000005</v>
      </c>
      <c r="D14" s="163">
        <v>8148</v>
      </c>
      <c r="E14" s="163">
        <f t="shared" ref="E14:J14" si="2">E16*0.2</f>
        <v>8150</v>
      </c>
      <c r="F14" s="163">
        <f t="shared" si="2"/>
        <v>8160</v>
      </c>
      <c r="G14" s="163">
        <f t="shared" si="2"/>
        <v>2040</v>
      </c>
      <c r="H14" s="163">
        <f t="shared" si="2"/>
        <v>2040</v>
      </c>
      <c r="I14" s="163">
        <f t="shared" si="2"/>
        <v>2040</v>
      </c>
      <c r="J14" s="163">
        <f t="shared" si="2"/>
        <v>2040</v>
      </c>
    </row>
    <row r="15" spans="1:11" s="5" customFormat="1" ht="20.100000000000001" customHeight="1">
      <c r="A15" s="79" t="s">
        <v>224</v>
      </c>
      <c r="B15" s="7">
        <v>1030</v>
      </c>
      <c r="C15" s="165"/>
      <c r="D15" s="165"/>
      <c r="E15" s="165"/>
      <c r="F15" s="165"/>
      <c r="G15" s="10"/>
      <c r="H15" s="10"/>
      <c r="I15" s="10"/>
      <c r="J15" s="10"/>
    </row>
    <row r="16" spans="1:11" s="5" customFormat="1" ht="42" customHeight="1">
      <c r="A16" s="188" t="s">
        <v>88</v>
      </c>
      <c r="B16" s="191">
        <v>1040</v>
      </c>
      <c r="C16" s="190">
        <f>C11-C14</f>
        <v>40562</v>
      </c>
      <c r="D16" s="190">
        <f>D10-D14-D15</f>
        <v>40740</v>
      </c>
      <c r="E16" s="190">
        <v>40750</v>
      </c>
      <c r="F16" s="190">
        <f>SUM(G16:J16)</f>
        <v>40800</v>
      </c>
      <c r="G16" s="193">
        <v>10200</v>
      </c>
      <c r="H16" s="193">
        <v>10200</v>
      </c>
      <c r="I16" s="193">
        <v>10200</v>
      </c>
      <c r="J16" s="193">
        <v>10200</v>
      </c>
    </row>
    <row r="17" spans="1:10" ht="37.5" customHeight="1">
      <c r="A17" s="188" t="s">
        <v>98</v>
      </c>
      <c r="B17" s="191">
        <v>1050</v>
      </c>
      <c r="C17" s="194">
        <f>SUM(C18:C25)</f>
        <v>33163</v>
      </c>
      <c r="D17" s="194">
        <f t="shared" ref="D17:J17" si="3">SUM(D18:D25)</f>
        <v>34496</v>
      </c>
      <c r="E17" s="194">
        <f t="shared" si="3"/>
        <v>33949.599999999999</v>
      </c>
      <c r="F17" s="194">
        <f t="shared" si="3"/>
        <v>33297.712</v>
      </c>
      <c r="G17" s="194">
        <f t="shared" si="3"/>
        <v>8322.4279999999999</v>
      </c>
      <c r="H17" s="194">
        <f t="shared" si="3"/>
        <v>8326.4279999999999</v>
      </c>
      <c r="I17" s="194">
        <f t="shared" si="3"/>
        <v>8326.4279999999999</v>
      </c>
      <c r="J17" s="194">
        <f t="shared" si="3"/>
        <v>8322.4279999999999</v>
      </c>
    </row>
    <row r="18" spans="1:10" s="2" customFormat="1" ht="20.100000000000001" customHeight="1">
      <c r="A18" s="8" t="s">
        <v>195</v>
      </c>
      <c r="B18" s="9">
        <v>1051</v>
      </c>
      <c r="C18" s="166">
        <v>2850.1</v>
      </c>
      <c r="D18" s="166">
        <v>2920</v>
      </c>
      <c r="E18" s="140">
        <v>2950</v>
      </c>
      <c r="F18" s="166">
        <f>SUM(G18:J18)</f>
        <v>2950</v>
      </c>
      <c r="G18" s="166">
        <v>737.5</v>
      </c>
      <c r="H18" s="166">
        <v>737.5</v>
      </c>
      <c r="I18" s="166">
        <v>737.5</v>
      </c>
      <c r="J18" s="166">
        <v>737.5</v>
      </c>
    </row>
    <row r="19" spans="1:10" s="2" customFormat="1" ht="20.100000000000001" customHeight="1">
      <c r="A19" s="8" t="s">
        <v>49</v>
      </c>
      <c r="B19" s="9">
        <v>1052</v>
      </c>
      <c r="C19" s="166">
        <v>645.70000000000005</v>
      </c>
      <c r="D19" s="166">
        <v>680</v>
      </c>
      <c r="E19" s="140">
        <v>837</v>
      </c>
      <c r="F19" s="166">
        <f>SUM(G19:J19)</f>
        <v>840</v>
      </c>
      <c r="G19" s="166">
        <v>210</v>
      </c>
      <c r="H19" s="166">
        <v>210</v>
      </c>
      <c r="I19" s="166">
        <v>210</v>
      </c>
      <c r="J19" s="166">
        <v>210</v>
      </c>
    </row>
    <row r="20" spans="1:10" s="2" customFormat="1" ht="20.100000000000001" customHeight="1">
      <c r="A20" s="8" t="s">
        <v>48</v>
      </c>
      <c r="B20" s="9">
        <v>1053</v>
      </c>
      <c r="C20" s="166">
        <v>5694.2</v>
      </c>
      <c r="D20" s="166">
        <v>6410</v>
      </c>
      <c r="E20" s="140">
        <v>7200</v>
      </c>
      <c r="F20" s="166">
        <f t="shared" ref="F20:F25" si="4">SUM(G20:J20)</f>
        <v>7200</v>
      </c>
      <c r="G20" s="166">
        <v>1800</v>
      </c>
      <c r="H20" s="166">
        <v>1800</v>
      </c>
      <c r="I20" s="166">
        <v>1800</v>
      </c>
      <c r="J20" s="166">
        <v>1800</v>
      </c>
    </row>
    <row r="21" spans="1:10" s="2" customFormat="1" ht="20.100000000000001" customHeight="1">
      <c r="A21" s="8" t="s">
        <v>281</v>
      </c>
      <c r="B21" s="9">
        <v>1054</v>
      </c>
      <c r="C21" s="166">
        <v>7692</v>
      </c>
      <c r="D21" s="166">
        <v>10932</v>
      </c>
      <c r="E21" s="140">
        <v>11080</v>
      </c>
      <c r="F21" s="166">
        <f t="shared" si="4"/>
        <v>12409.6</v>
      </c>
      <c r="G21" s="166">
        <v>3102.4</v>
      </c>
      <c r="H21" s="166">
        <v>3102.4</v>
      </c>
      <c r="I21" s="166">
        <v>3102.4</v>
      </c>
      <c r="J21" s="166">
        <v>3102.4</v>
      </c>
    </row>
    <row r="22" spans="1:10" s="2" customFormat="1" ht="20.100000000000001" customHeight="1">
      <c r="A22" s="8" t="s">
        <v>282</v>
      </c>
      <c r="B22" s="9">
        <v>1055</v>
      </c>
      <c r="C22" s="166">
        <v>1630.8</v>
      </c>
      <c r="D22" s="166">
        <v>2240</v>
      </c>
      <c r="E22" s="140">
        <f>E21*0.22</f>
        <v>2437.6</v>
      </c>
      <c r="F22" s="166">
        <f t="shared" si="4"/>
        <v>2730.1120000000001</v>
      </c>
      <c r="G22" s="166">
        <f>G21*0.22</f>
        <v>682.52800000000002</v>
      </c>
      <c r="H22" s="166">
        <f>H21*0.22</f>
        <v>682.52800000000002</v>
      </c>
      <c r="I22" s="166">
        <f>I21*0.22</f>
        <v>682.52800000000002</v>
      </c>
      <c r="J22" s="166">
        <f>J21*0.22</f>
        <v>682.52800000000002</v>
      </c>
    </row>
    <row r="23" spans="1:10" s="2" customFormat="1" ht="39" customHeight="1">
      <c r="A23" s="8" t="s">
        <v>177</v>
      </c>
      <c r="B23" s="9">
        <v>1056</v>
      </c>
      <c r="C23" s="166">
        <v>41.8</v>
      </c>
      <c r="D23" s="166">
        <v>70</v>
      </c>
      <c r="E23" s="13">
        <v>0</v>
      </c>
      <c r="F23" s="166">
        <f t="shared" si="4"/>
        <v>20</v>
      </c>
      <c r="G23" s="166">
        <v>5</v>
      </c>
      <c r="H23" s="166">
        <v>5</v>
      </c>
      <c r="I23" s="166">
        <v>5</v>
      </c>
      <c r="J23" s="166">
        <v>5</v>
      </c>
    </row>
    <row r="24" spans="1:10" s="2" customFormat="1" ht="20.100000000000001" customHeight="1">
      <c r="A24" s="8" t="s">
        <v>47</v>
      </c>
      <c r="B24" s="9">
        <v>1057</v>
      </c>
      <c r="C24" s="166">
        <v>136</v>
      </c>
      <c r="D24" s="166">
        <v>164</v>
      </c>
      <c r="E24" s="140">
        <v>70</v>
      </c>
      <c r="F24" s="166">
        <f t="shared" si="4"/>
        <v>68</v>
      </c>
      <c r="G24" s="166">
        <v>15</v>
      </c>
      <c r="H24" s="166">
        <v>19</v>
      </c>
      <c r="I24" s="166">
        <v>19</v>
      </c>
      <c r="J24" s="166">
        <v>15</v>
      </c>
    </row>
    <row r="25" spans="1:10" s="2" customFormat="1" ht="20.100000000000001" customHeight="1">
      <c r="A25" s="8" t="s">
        <v>283</v>
      </c>
      <c r="B25" s="9">
        <v>1058</v>
      </c>
      <c r="C25" s="166">
        <v>14472.4</v>
      </c>
      <c r="D25" s="166">
        <v>11080</v>
      </c>
      <c r="E25" s="140">
        <v>9375</v>
      </c>
      <c r="F25" s="166">
        <f t="shared" si="4"/>
        <v>7080</v>
      </c>
      <c r="G25" s="166">
        <v>1770</v>
      </c>
      <c r="H25" s="166">
        <v>1770</v>
      </c>
      <c r="I25" s="166">
        <v>1770</v>
      </c>
      <c r="J25" s="166">
        <v>1770</v>
      </c>
    </row>
    <row r="26" spans="1:10" s="111" customFormat="1" ht="49.5" customHeight="1">
      <c r="A26" s="188" t="s">
        <v>240</v>
      </c>
      <c r="B26" s="191">
        <v>1060</v>
      </c>
      <c r="C26" s="190">
        <f>C16-C17</f>
        <v>7399</v>
      </c>
      <c r="D26" s="190">
        <f>D16-D17</f>
        <v>6244</v>
      </c>
      <c r="E26" s="193">
        <f t="shared" ref="E26:J26" si="5">E16-E17</f>
        <v>6800.4000000000015</v>
      </c>
      <c r="F26" s="190">
        <f t="shared" si="5"/>
        <v>7502.2880000000005</v>
      </c>
      <c r="G26" s="190">
        <f t="shared" si="5"/>
        <v>1877.5720000000001</v>
      </c>
      <c r="H26" s="190">
        <f t="shared" si="5"/>
        <v>1873.5720000000001</v>
      </c>
      <c r="I26" s="190">
        <f t="shared" si="5"/>
        <v>1873.5720000000001</v>
      </c>
      <c r="J26" s="190">
        <f t="shared" si="5"/>
        <v>1877.5720000000001</v>
      </c>
    </row>
    <row r="27" spans="1:10" ht="20.100000000000001" customHeight="1">
      <c r="A27" s="188" t="s">
        <v>321</v>
      </c>
      <c r="B27" s="191">
        <v>1070</v>
      </c>
      <c r="C27" s="194">
        <v>935</v>
      </c>
      <c r="D27" s="194">
        <v>40</v>
      </c>
      <c r="E27" s="194">
        <v>0</v>
      </c>
      <c r="F27" s="194">
        <f>SUM(G27:J27)</f>
        <v>0</v>
      </c>
      <c r="G27" s="194">
        <v>0</v>
      </c>
      <c r="H27" s="194">
        <v>0</v>
      </c>
      <c r="I27" s="194">
        <v>0</v>
      </c>
      <c r="J27" s="194">
        <v>0</v>
      </c>
    </row>
    <row r="28" spans="1:10" ht="20.100000000000001" customHeight="1">
      <c r="A28" s="188" t="s">
        <v>166</v>
      </c>
      <c r="B28" s="191">
        <v>1080</v>
      </c>
      <c r="C28" s="190">
        <f>SUM(C29:C50)</f>
        <v>5915</v>
      </c>
      <c r="D28" s="190">
        <f>SUM(D29:D50)</f>
        <v>6008</v>
      </c>
      <c r="E28" s="190">
        <f t="shared" ref="E28:J28" si="6">SUM(E29:E50)</f>
        <v>6495.3</v>
      </c>
      <c r="F28" s="190">
        <f t="shared" si="6"/>
        <v>7241.28</v>
      </c>
      <c r="G28" s="190">
        <f t="shared" si="6"/>
        <v>1810.32</v>
      </c>
      <c r="H28" s="190">
        <f t="shared" si="6"/>
        <v>1810.32</v>
      </c>
      <c r="I28" s="190">
        <f t="shared" si="6"/>
        <v>1810.32</v>
      </c>
      <c r="J28" s="190">
        <f t="shared" si="6"/>
        <v>1810.32</v>
      </c>
    </row>
    <row r="29" spans="1:10" ht="20.100000000000001" customHeight="1">
      <c r="A29" s="8" t="s">
        <v>87</v>
      </c>
      <c r="B29" s="9">
        <v>1081</v>
      </c>
      <c r="C29" s="168">
        <v>0</v>
      </c>
      <c r="D29" s="166">
        <v>0</v>
      </c>
      <c r="E29" s="168">
        <v>0</v>
      </c>
      <c r="F29" s="166">
        <f>SUM(G29:J29)</f>
        <v>0</v>
      </c>
      <c r="G29" s="166">
        <v>0</v>
      </c>
      <c r="H29" s="166">
        <v>0</v>
      </c>
      <c r="I29" s="166">
        <v>0</v>
      </c>
      <c r="J29" s="166">
        <v>0</v>
      </c>
    </row>
    <row r="30" spans="1:10" ht="20.100000000000001" customHeight="1">
      <c r="A30" s="8" t="s">
        <v>159</v>
      </c>
      <c r="B30" s="9">
        <v>1082</v>
      </c>
      <c r="C30" s="168">
        <v>24</v>
      </c>
      <c r="D30" s="166">
        <v>0</v>
      </c>
      <c r="E30" s="168">
        <v>0</v>
      </c>
      <c r="F30" s="166">
        <f t="shared" ref="F30:F35" si="7">SUM(G30:J30)</f>
        <v>0</v>
      </c>
      <c r="G30" s="166">
        <v>0</v>
      </c>
      <c r="H30" s="166">
        <v>0</v>
      </c>
      <c r="I30" s="166">
        <v>0</v>
      </c>
      <c r="J30" s="166">
        <v>0</v>
      </c>
    </row>
    <row r="31" spans="1:10" ht="20.100000000000001" customHeight="1">
      <c r="A31" s="8" t="s">
        <v>46</v>
      </c>
      <c r="B31" s="9">
        <v>1083</v>
      </c>
      <c r="C31" s="168">
        <v>0</v>
      </c>
      <c r="D31" s="166">
        <v>0</v>
      </c>
      <c r="E31" s="168">
        <v>0</v>
      </c>
      <c r="F31" s="166">
        <f t="shared" si="7"/>
        <v>0</v>
      </c>
      <c r="G31" s="166">
        <v>0</v>
      </c>
      <c r="H31" s="166">
        <v>0</v>
      </c>
      <c r="I31" s="166">
        <v>0</v>
      </c>
      <c r="J31" s="166">
        <v>0</v>
      </c>
    </row>
    <row r="32" spans="1:10" ht="20.100000000000001" customHeight="1">
      <c r="A32" s="8" t="s">
        <v>10</v>
      </c>
      <c r="B32" s="9">
        <v>1084</v>
      </c>
      <c r="C32" s="168">
        <v>0</v>
      </c>
      <c r="D32" s="166">
        <v>0</v>
      </c>
      <c r="E32" s="168">
        <v>0</v>
      </c>
      <c r="F32" s="166">
        <f t="shared" si="7"/>
        <v>0</v>
      </c>
      <c r="G32" s="166">
        <v>0</v>
      </c>
      <c r="H32" s="166">
        <v>0</v>
      </c>
      <c r="I32" s="166">
        <v>0</v>
      </c>
      <c r="J32" s="166">
        <v>0</v>
      </c>
    </row>
    <row r="33" spans="1:11" ht="20.100000000000001" customHeight="1">
      <c r="A33" s="8" t="s">
        <v>11</v>
      </c>
      <c r="B33" s="9">
        <v>1085</v>
      </c>
      <c r="C33" s="168">
        <v>0</v>
      </c>
      <c r="D33" s="166">
        <v>0</v>
      </c>
      <c r="E33" s="168">
        <v>0</v>
      </c>
      <c r="F33" s="166">
        <f t="shared" si="7"/>
        <v>0</v>
      </c>
      <c r="G33" s="166">
        <v>0</v>
      </c>
      <c r="H33" s="166">
        <v>0</v>
      </c>
      <c r="I33" s="166">
        <v>0</v>
      </c>
      <c r="J33" s="166">
        <v>0</v>
      </c>
      <c r="K33" s="162"/>
    </row>
    <row r="34" spans="1:11" s="2" customFormat="1" ht="20.100000000000001" customHeight="1">
      <c r="A34" s="8" t="s">
        <v>24</v>
      </c>
      <c r="B34" s="9">
        <v>1086</v>
      </c>
      <c r="C34" s="166">
        <v>11.3</v>
      </c>
      <c r="D34" s="166">
        <v>12</v>
      </c>
      <c r="E34" s="166">
        <v>12</v>
      </c>
      <c r="F34" s="166">
        <f t="shared" si="7"/>
        <v>8</v>
      </c>
      <c r="G34" s="166">
        <v>2</v>
      </c>
      <c r="H34" s="166">
        <v>2</v>
      </c>
      <c r="I34" s="166">
        <v>2</v>
      </c>
      <c r="J34" s="166">
        <v>2</v>
      </c>
    </row>
    <row r="35" spans="1:11" s="2" customFormat="1" ht="20.100000000000001" customHeight="1">
      <c r="A35" s="8" t="s">
        <v>254</v>
      </c>
      <c r="B35" s="9">
        <v>1087</v>
      </c>
      <c r="C35" s="166">
        <v>1070.0999999999999</v>
      </c>
      <c r="D35" s="166">
        <v>800</v>
      </c>
      <c r="E35" s="166">
        <v>1060.0999999999999</v>
      </c>
      <c r="F35" s="166">
        <f t="shared" si="7"/>
        <v>1100</v>
      </c>
      <c r="G35" s="166">
        <v>275</v>
      </c>
      <c r="H35" s="166">
        <v>275</v>
      </c>
      <c r="I35" s="166">
        <v>275</v>
      </c>
      <c r="J35" s="166">
        <v>275</v>
      </c>
    </row>
    <row r="36" spans="1:11" s="2" customFormat="1" ht="20.100000000000001" customHeight="1">
      <c r="A36" s="8" t="s">
        <v>25</v>
      </c>
      <c r="B36" s="9">
        <v>1088</v>
      </c>
      <c r="C36" s="166">
        <v>3199</v>
      </c>
      <c r="D36" s="166">
        <v>3600</v>
      </c>
      <c r="E36" s="166">
        <v>3950</v>
      </c>
      <c r="F36" s="166">
        <f>SUM(G36:J36)</f>
        <v>4424</v>
      </c>
      <c r="G36" s="166">
        <v>1106</v>
      </c>
      <c r="H36" s="166">
        <v>1106</v>
      </c>
      <c r="I36" s="166">
        <v>1106</v>
      </c>
      <c r="J36" s="166">
        <v>1106</v>
      </c>
      <c r="K36" s="2" t="s">
        <v>293</v>
      </c>
    </row>
    <row r="37" spans="1:11" s="2" customFormat="1" ht="20.100000000000001" customHeight="1">
      <c r="A37" s="8" t="s">
        <v>26</v>
      </c>
      <c r="B37" s="9">
        <v>1089</v>
      </c>
      <c r="C37" s="125">
        <v>644.20000000000005</v>
      </c>
      <c r="D37" s="166">
        <v>720</v>
      </c>
      <c r="E37" s="166">
        <v>620</v>
      </c>
      <c r="F37" s="166">
        <f>SUM(G37:J37)</f>
        <v>973.28</v>
      </c>
      <c r="G37" s="166">
        <f>SUM(G36*0.22)</f>
        <v>243.32</v>
      </c>
      <c r="H37" s="166">
        <f>SUM(H36*0.22)</f>
        <v>243.32</v>
      </c>
      <c r="I37" s="166">
        <f>SUM(I36*0.22)</f>
        <v>243.32</v>
      </c>
      <c r="J37" s="166">
        <f>SUM(J36*0.22)</f>
        <v>243.32</v>
      </c>
    </row>
    <row r="38" spans="1:11" s="2" customFormat="1" ht="42" customHeight="1">
      <c r="A38" s="8" t="s">
        <v>27</v>
      </c>
      <c r="B38" s="9">
        <v>1090</v>
      </c>
      <c r="C38" s="166">
        <f>88.6</f>
        <v>88.6</v>
      </c>
      <c r="D38" s="166">
        <v>140</v>
      </c>
      <c r="E38" s="166">
        <f>65.2*2</f>
        <v>130.4</v>
      </c>
      <c r="F38" s="166">
        <f>SUM(G38:J38)</f>
        <v>80</v>
      </c>
      <c r="G38" s="166">
        <v>20</v>
      </c>
      <c r="H38" s="166">
        <v>20</v>
      </c>
      <c r="I38" s="166">
        <v>20</v>
      </c>
      <c r="J38" s="166">
        <v>20</v>
      </c>
      <c r="K38" s="145"/>
    </row>
    <row r="39" spans="1:11" s="2" customFormat="1" ht="42" customHeight="1">
      <c r="A39" s="8" t="s">
        <v>28</v>
      </c>
      <c r="B39" s="9">
        <v>1091</v>
      </c>
      <c r="C39" s="166">
        <v>0</v>
      </c>
      <c r="D39" s="166">
        <v>16</v>
      </c>
      <c r="E39" s="166">
        <v>16</v>
      </c>
      <c r="F39" s="166">
        <f>SUM(G39:J39)</f>
        <v>16</v>
      </c>
      <c r="G39" s="166">
        <v>4</v>
      </c>
      <c r="H39" s="166">
        <v>4</v>
      </c>
      <c r="I39" s="166">
        <v>4</v>
      </c>
      <c r="J39" s="166">
        <v>4</v>
      </c>
    </row>
    <row r="40" spans="1:11" s="2" customFormat="1" ht="20.100000000000001" customHeight="1">
      <c r="A40" s="8" t="s">
        <v>29</v>
      </c>
      <c r="B40" s="9">
        <v>1092</v>
      </c>
      <c r="C40" s="166">
        <v>0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</row>
    <row r="41" spans="1:11" s="2" customFormat="1" ht="20.100000000000001" customHeight="1">
      <c r="A41" s="8" t="s">
        <v>30</v>
      </c>
      <c r="B41" s="9">
        <v>1093</v>
      </c>
      <c r="C41" s="166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</row>
    <row r="42" spans="1:11" s="2" customFormat="1">
      <c r="A42" s="8" t="s">
        <v>31</v>
      </c>
      <c r="B42" s="9">
        <v>1094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</row>
    <row r="43" spans="1:11" s="2" customFormat="1" ht="20.100000000000001" customHeight="1">
      <c r="A43" s="8" t="s">
        <v>50</v>
      </c>
      <c r="B43" s="9">
        <v>1095</v>
      </c>
      <c r="C43" s="166">
        <v>149.1</v>
      </c>
      <c r="D43" s="166">
        <v>120</v>
      </c>
      <c r="E43" s="166">
        <f>85.3*2</f>
        <v>170.6</v>
      </c>
      <c r="F43" s="166">
        <f t="shared" ref="F43:F58" si="8">SUM(G43:J43)</f>
        <v>100</v>
      </c>
      <c r="G43" s="166">
        <v>25</v>
      </c>
      <c r="H43" s="166">
        <v>25</v>
      </c>
      <c r="I43" s="166">
        <v>25</v>
      </c>
      <c r="J43" s="166">
        <v>25</v>
      </c>
    </row>
    <row r="44" spans="1:11" s="2" customFormat="1" ht="20.100000000000001" customHeight="1">
      <c r="A44" s="8" t="s">
        <v>32</v>
      </c>
      <c r="B44" s="9">
        <v>1096</v>
      </c>
      <c r="C44" s="166">
        <f>91.2+40</f>
        <v>131.19999999999999</v>
      </c>
      <c r="D44" s="166">
        <v>100</v>
      </c>
      <c r="E44" s="166">
        <f>(56.3+1.8)*2</f>
        <v>116.19999999999999</v>
      </c>
      <c r="F44" s="166">
        <f t="shared" si="8"/>
        <v>40</v>
      </c>
      <c r="G44" s="166">
        <v>10</v>
      </c>
      <c r="H44" s="166">
        <v>10</v>
      </c>
      <c r="I44" s="166">
        <v>10</v>
      </c>
      <c r="J44" s="166">
        <v>10</v>
      </c>
    </row>
    <row r="45" spans="1:11" s="2" customFormat="1" ht="20.100000000000001" customHeight="1">
      <c r="A45" s="8" t="s">
        <v>33</v>
      </c>
      <c r="B45" s="9">
        <v>1097</v>
      </c>
      <c r="C45" s="166">
        <v>0</v>
      </c>
      <c r="D45" s="166">
        <v>0</v>
      </c>
      <c r="E45" s="166">
        <v>0</v>
      </c>
      <c r="F45" s="166">
        <f t="shared" si="8"/>
        <v>0</v>
      </c>
      <c r="G45" s="166">
        <v>0</v>
      </c>
      <c r="H45" s="166">
        <v>0</v>
      </c>
      <c r="I45" s="166">
        <v>0</v>
      </c>
      <c r="J45" s="166">
        <v>0</v>
      </c>
    </row>
    <row r="46" spans="1:11" s="2" customFormat="1" ht="20.100000000000001" customHeight="1">
      <c r="A46" s="8" t="s">
        <v>34</v>
      </c>
      <c r="B46" s="9">
        <v>1098</v>
      </c>
      <c r="C46" s="166">
        <v>0</v>
      </c>
      <c r="D46" s="166">
        <v>0</v>
      </c>
      <c r="E46" s="166">
        <v>0</v>
      </c>
      <c r="F46" s="166">
        <f t="shared" si="8"/>
        <v>0</v>
      </c>
      <c r="G46" s="166">
        <v>0</v>
      </c>
      <c r="H46" s="166">
        <v>0</v>
      </c>
      <c r="I46" s="166">
        <v>0</v>
      </c>
      <c r="J46" s="166">
        <v>0</v>
      </c>
    </row>
    <row r="47" spans="1:11" s="2" customFormat="1" ht="20.100000000000001" customHeight="1">
      <c r="A47" s="8" t="s">
        <v>35</v>
      </c>
      <c r="B47" s="9">
        <v>1099</v>
      </c>
      <c r="C47" s="166">
        <v>0</v>
      </c>
      <c r="D47" s="166">
        <v>0</v>
      </c>
      <c r="E47" s="166">
        <v>0</v>
      </c>
      <c r="F47" s="166">
        <f t="shared" si="8"/>
        <v>0</v>
      </c>
      <c r="G47" s="166">
        <v>0</v>
      </c>
      <c r="H47" s="166">
        <v>0</v>
      </c>
      <c r="I47" s="166">
        <v>0</v>
      </c>
      <c r="J47" s="166">
        <v>0</v>
      </c>
    </row>
    <row r="48" spans="1:11" s="2" customFormat="1" ht="42.75" customHeight="1">
      <c r="A48" s="8" t="s">
        <v>62</v>
      </c>
      <c r="B48" s="9">
        <v>1100</v>
      </c>
      <c r="C48" s="166">
        <v>20.8</v>
      </c>
      <c r="D48" s="166">
        <v>0</v>
      </c>
      <c r="E48" s="166">
        <v>0</v>
      </c>
      <c r="F48" s="166">
        <f t="shared" si="8"/>
        <v>0</v>
      </c>
      <c r="G48" s="166">
        <v>0</v>
      </c>
      <c r="H48" s="166">
        <v>0</v>
      </c>
      <c r="I48" s="166">
        <v>0</v>
      </c>
      <c r="J48" s="166">
        <v>0</v>
      </c>
    </row>
    <row r="49" spans="1:10" s="2" customFormat="1" ht="20.100000000000001" customHeight="1">
      <c r="A49" s="8" t="s">
        <v>36</v>
      </c>
      <c r="B49" s="9">
        <v>1101</v>
      </c>
      <c r="C49" s="166">
        <v>0</v>
      </c>
      <c r="D49" s="166">
        <v>0</v>
      </c>
      <c r="E49" s="166">
        <v>20</v>
      </c>
      <c r="F49" s="166">
        <f t="shared" si="8"/>
        <v>0</v>
      </c>
      <c r="G49" s="166">
        <v>0</v>
      </c>
      <c r="H49" s="166">
        <v>0</v>
      </c>
      <c r="I49" s="166">
        <v>0</v>
      </c>
      <c r="J49" s="166">
        <v>0</v>
      </c>
    </row>
    <row r="50" spans="1:10" s="2" customFormat="1" ht="20.100000000000001" customHeight="1">
      <c r="A50" s="325" t="s">
        <v>280</v>
      </c>
      <c r="B50" s="326">
        <v>1102</v>
      </c>
      <c r="C50" s="327">
        <f>576.7</f>
        <v>576.70000000000005</v>
      </c>
      <c r="D50" s="327">
        <v>500</v>
      </c>
      <c r="E50" s="327">
        <f>400</f>
        <v>400</v>
      </c>
      <c r="F50" s="327">
        <f t="shared" si="8"/>
        <v>500</v>
      </c>
      <c r="G50" s="327">
        <v>125</v>
      </c>
      <c r="H50" s="327">
        <v>125</v>
      </c>
      <c r="I50" s="327">
        <v>125</v>
      </c>
      <c r="J50" s="327">
        <v>125</v>
      </c>
    </row>
    <row r="51" spans="1:10" s="2" customFormat="1" ht="20.100000000000001" customHeight="1">
      <c r="A51" s="157" t="s">
        <v>322</v>
      </c>
      <c r="B51" s="9" t="s">
        <v>320</v>
      </c>
      <c r="C51" s="166">
        <v>24</v>
      </c>
      <c r="D51" s="166">
        <v>25</v>
      </c>
      <c r="E51" s="166">
        <v>20</v>
      </c>
      <c r="F51" s="166">
        <v>25</v>
      </c>
      <c r="G51" s="328">
        <v>6.25</v>
      </c>
      <c r="H51" s="328">
        <v>6.25</v>
      </c>
      <c r="I51" s="328">
        <v>6.25</v>
      </c>
      <c r="J51" s="328">
        <v>6.25</v>
      </c>
    </row>
    <row r="52" spans="1:10" s="2" customFormat="1" ht="20.100000000000001" customHeight="1">
      <c r="A52" s="157" t="s">
        <v>323</v>
      </c>
      <c r="B52" s="9" t="s">
        <v>329</v>
      </c>
      <c r="C52" s="166">
        <v>12.5</v>
      </c>
      <c r="D52" s="166">
        <v>15</v>
      </c>
      <c r="E52" s="166">
        <v>15</v>
      </c>
      <c r="F52" s="166">
        <v>15</v>
      </c>
      <c r="G52" s="328">
        <v>3.75</v>
      </c>
      <c r="H52" s="328">
        <v>3.75</v>
      </c>
      <c r="I52" s="328">
        <v>3.75</v>
      </c>
      <c r="J52" s="328">
        <v>3.75</v>
      </c>
    </row>
    <row r="53" spans="1:10" s="2" customFormat="1" ht="37.5">
      <c r="A53" s="8" t="s">
        <v>324</v>
      </c>
      <c r="B53" s="9" t="s">
        <v>330</v>
      </c>
      <c r="C53" s="166">
        <v>181.2</v>
      </c>
      <c r="D53" s="166">
        <v>150</v>
      </c>
      <c r="E53" s="166">
        <v>150</v>
      </c>
      <c r="F53" s="166">
        <v>150</v>
      </c>
      <c r="G53" s="328">
        <v>37.5</v>
      </c>
      <c r="H53" s="328">
        <v>37.5</v>
      </c>
      <c r="I53" s="328">
        <v>37.5</v>
      </c>
      <c r="J53" s="328">
        <v>37.5</v>
      </c>
    </row>
    <row r="54" spans="1:10" s="2" customFormat="1" ht="20.100000000000001" customHeight="1">
      <c r="A54" s="8" t="s">
        <v>325</v>
      </c>
      <c r="B54" s="9" t="s">
        <v>331</v>
      </c>
      <c r="C54" s="166">
        <v>18</v>
      </c>
      <c r="D54" s="166">
        <v>10</v>
      </c>
      <c r="E54" s="166">
        <v>10</v>
      </c>
      <c r="F54" s="166">
        <v>10</v>
      </c>
      <c r="G54" s="328">
        <v>2.5</v>
      </c>
      <c r="H54" s="328">
        <v>2.5</v>
      </c>
      <c r="I54" s="328">
        <v>2.5</v>
      </c>
      <c r="J54" s="328">
        <v>2.5</v>
      </c>
    </row>
    <row r="55" spans="1:10" s="2" customFormat="1" ht="20.100000000000001" customHeight="1">
      <c r="A55" s="8" t="s">
        <v>326</v>
      </c>
      <c r="B55" s="9" t="s">
        <v>332</v>
      </c>
      <c r="C55" s="166">
        <v>8.3000000000000007</v>
      </c>
      <c r="D55" s="166">
        <v>10</v>
      </c>
      <c r="E55" s="166">
        <v>10</v>
      </c>
      <c r="F55" s="166">
        <v>10</v>
      </c>
      <c r="G55" s="328">
        <v>2.5</v>
      </c>
      <c r="H55" s="328">
        <v>2.5</v>
      </c>
      <c r="I55" s="328">
        <v>2.5</v>
      </c>
      <c r="J55" s="328">
        <v>2.5</v>
      </c>
    </row>
    <row r="56" spans="1:10" s="2" customFormat="1" ht="20.100000000000001" customHeight="1">
      <c r="A56" s="8" t="s">
        <v>327</v>
      </c>
      <c r="B56" s="9" t="s">
        <v>333</v>
      </c>
      <c r="C56" s="166">
        <v>317.7</v>
      </c>
      <c r="D56" s="166">
        <v>275</v>
      </c>
      <c r="E56" s="166">
        <v>180</v>
      </c>
      <c r="F56" s="166">
        <v>275</v>
      </c>
      <c r="G56" s="328">
        <v>68.75</v>
      </c>
      <c r="H56" s="328">
        <v>68.75</v>
      </c>
      <c r="I56" s="328">
        <v>68.75</v>
      </c>
      <c r="J56" s="328">
        <v>68.75</v>
      </c>
    </row>
    <row r="57" spans="1:10" s="2" customFormat="1" ht="20.100000000000001" customHeight="1">
      <c r="A57" s="8" t="s">
        <v>328</v>
      </c>
      <c r="B57" s="9" t="s">
        <v>334</v>
      </c>
      <c r="C57" s="166">
        <v>15</v>
      </c>
      <c r="D57" s="166">
        <v>15</v>
      </c>
      <c r="E57" s="166">
        <v>15</v>
      </c>
      <c r="F57" s="166">
        <v>15</v>
      </c>
      <c r="G57" s="328">
        <v>3.75</v>
      </c>
      <c r="H57" s="328">
        <v>3.75</v>
      </c>
      <c r="I57" s="328">
        <v>3.75</v>
      </c>
      <c r="J57" s="328">
        <v>3.75</v>
      </c>
    </row>
    <row r="58" spans="1:10" ht="20.100000000000001" customHeight="1">
      <c r="A58" s="8" t="s">
        <v>167</v>
      </c>
      <c r="B58" s="9">
        <v>1110</v>
      </c>
      <c r="C58" s="166">
        <f t="shared" ref="C58:J58" si="9">SUM(C59:C64)</f>
        <v>0</v>
      </c>
      <c r="D58" s="166">
        <f>SUM(D59:D64)</f>
        <v>0</v>
      </c>
      <c r="E58" s="166">
        <f t="shared" si="9"/>
        <v>0</v>
      </c>
      <c r="F58" s="166">
        <f>SUM(F59:F64)</f>
        <v>0</v>
      </c>
      <c r="G58" s="166">
        <f t="shared" si="9"/>
        <v>0</v>
      </c>
      <c r="H58" s="166">
        <f t="shared" si="9"/>
        <v>0</v>
      </c>
      <c r="I58" s="166">
        <f t="shared" si="9"/>
        <v>0</v>
      </c>
      <c r="J58" s="166">
        <f t="shared" si="9"/>
        <v>0</v>
      </c>
    </row>
    <row r="59" spans="1:10" s="2" customFormat="1" ht="20.100000000000001" customHeight="1">
      <c r="A59" s="8" t="s">
        <v>140</v>
      </c>
      <c r="B59" s="9">
        <v>1111</v>
      </c>
      <c r="C59" s="166">
        <v>0</v>
      </c>
      <c r="D59" s="166">
        <v>0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</row>
    <row r="60" spans="1:10" s="2" customFormat="1" ht="20.100000000000001" customHeight="1">
      <c r="A60" s="8" t="s">
        <v>141</v>
      </c>
      <c r="B60" s="9">
        <v>1112</v>
      </c>
      <c r="C60" s="166">
        <v>0</v>
      </c>
      <c r="D60" s="166">
        <v>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>
        <v>0</v>
      </c>
    </row>
    <row r="61" spans="1:10" s="2" customFormat="1" ht="20.100000000000001" customHeight="1">
      <c r="A61" s="8" t="s">
        <v>25</v>
      </c>
      <c r="B61" s="9">
        <v>1113</v>
      </c>
      <c r="C61" s="166">
        <v>0</v>
      </c>
      <c r="D61" s="166">
        <v>0</v>
      </c>
      <c r="E61" s="166">
        <v>0</v>
      </c>
      <c r="F61" s="166">
        <v>0</v>
      </c>
      <c r="G61" s="166">
        <v>0</v>
      </c>
      <c r="H61" s="166">
        <v>0</v>
      </c>
      <c r="I61" s="166">
        <v>0</v>
      </c>
      <c r="J61" s="166">
        <v>0</v>
      </c>
    </row>
    <row r="62" spans="1:10" s="2" customFormat="1" ht="20.100000000000001" customHeight="1">
      <c r="A62" s="8" t="s">
        <v>47</v>
      </c>
      <c r="B62" s="9">
        <v>1114</v>
      </c>
      <c r="C62" s="166">
        <v>0</v>
      </c>
      <c r="D62" s="166">
        <v>0</v>
      </c>
      <c r="E62" s="166">
        <v>0</v>
      </c>
      <c r="F62" s="166">
        <v>0</v>
      </c>
      <c r="G62" s="166">
        <v>0</v>
      </c>
      <c r="H62" s="166">
        <v>0</v>
      </c>
      <c r="I62" s="166">
        <v>0</v>
      </c>
      <c r="J62" s="166">
        <v>0</v>
      </c>
    </row>
    <row r="63" spans="1:10" s="2" customFormat="1" ht="20.100000000000001" customHeight="1">
      <c r="A63" s="8" t="s">
        <v>65</v>
      </c>
      <c r="B63" s="9">
        <v>1115</v>
      </c>
      <c r="C63" s="166">
        <v>0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>
        <v>0</v>
      </c>
    </row>
    <row r="64" spans="1:10" s="2" customFormat="1" ht="20.100000000000001" customHeight="1">
      <c r="A64" s="8" t="s">
        <v>97</v>
      </c>
      <c r="B64" s="9">
        <v>1116</v>
      </c>
      <c r="C64" s="166">
        <v>0</v>
      </c>
      <c r="D64" s="166">
        <v>0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6">
        <v>0</v>
      </c>
    </row>
    <row r="65" spans="1:10" s="2" customFormat="1" ht="20.100000000000001" customHeight="1">
      <c r="A65" s="192" t="s">
        <v>279</v>
      </c>
      <c r="B65" s="191">
        <v>1120</v>
      </c>
      <c r="C65" s="190">
        <f>SUM(C66:C70)</f>
        <v>58</v>
      </c>
      <c r="D65" s="190">
        <f t="shared" ref="D65:J65" si="10">SUM(D66:D70)</f>
        <v>120</v>
      </c>
      <c r="E65" s="190">
        <f t="shared" si="10"/>
        <v>120</v>
      </c>
      <c r="F65" s="190">
        <f t="shared" si="10"/>
        <v>100</v>
      </c>
      <c r="G65" s="190">
        <f t="shared" si="10"/>
        <v>25</v>
      </c>
      <c r="H65" s="190">
        <f t="shared" si="10"/>
        <v>25</v>
      </c>
      <c r="I65" s="190">
        <f t="shared" si="10"/>
        <v>25</v>
      </c>
      <c r="J65" s="190">
        <f t="shared" si="10"/>
        <v>25</v>
      </c>
    </row>
    <row r="66" spans="1:10" s="2" customFormat="1" ht="20.100000000000001" customHeight="1">
      <c r="A66" s="142" t="s">
        <v>294</v>
      </c>
      <c r="B66" s="9">
        <v>1121</v>
      </c>
      <c r="C66" s="166">
        <v>0</v>
      </c>
      <c r="D66" s="166">
        <v>0</v>
      </c>
      <c r="E66" s="166">
        <v>0</v>
      </c>
      <c r="F66" s="166">
        <f t="shared" ref="F66:F75" si="11">SUM(G66:J66)</f>
        <v>0</v>
      </c>
      <c r="G66" s="166">
        <v>0</v>
      </c>
      <c r="H66" s="166">
        <v>0</v>
      </c>
      <c r="I66" s="166">
        <v>0</v>
      </c>
      <c r="J66" s="166">
        <v>0</v>
      </c>
    </row>
    <row r="67" spans="1:10" s="2" customFormat="1" ht="20.100000000000001" customHeight="1">
      <c r="A67" s="8" t="s">
        <v>277</v>
      </c>
      <c r="B67" s="9">
        <v>1122</v>
      </c>
      <c r="C67" s="166">
        <v>0</v>
      </c>
      <c r="D67" s="166">
        <v>0</v>
      </c>
      <c r="E67" s="166">
        <v>0</v>
      </c>
      <c r="F67" s="166">
        <f t="shared" si="11"/>
        <v>0</v>
      </c>
      <c r="G67" s="166">
        <v>0</v>
      </c>
      <c r="H67" s="166">
        <v>0</v>
      </c>
      <c r="I67" s="166">
        <v>0</v>
      </c>
      <c r="J67" s="166">
        <v>0</v>
      </c>
    </row>
    <row r="68" spans="1:10" s="2" customFormat="1" ht="20.100000000000001" customHeight="1">
      <c r="A68" s="8" t="s">
        <v>45</v>
      </c>
      <c r="B68" s="9">
        <v>1123</v>
      </c>
      <c r="C68" s="166">
        <v>0</v>
      </c>
      <c r="D68" s="166">
        <v>0</v>
      </c>
      <c r="E68" s="166">
        <v>0</v>
      </c>
      <c r="F68" s="166">
        <f t="shared" si="11"/>
        <v>0</v>
      </c>
      <c r="G68" s="166">
        <v>0</v>
      </c>
      <c r="H68" s="166">
        <v>0</v>
      </c>
      <c r="I68" s="166">
        <v>0</v>
      </c>
      <c r="J68" s="166">
        <v>0</v>
      </c>
    </row>
    <row r="69" spans="1:10" s="2" customFormat="1" ht="20.100000000000001" customHeight="1">
      <c r="A69" s="8" t="s">
        <v>278</v>
      </c>
      <c r="B69" s="9">
        <v>1124</v>
      </c>
      <c r="C69" s="166">
        <v>0</v>
      </c>
      <c r="D69" s="166">
        <v>32</v>
      </c>
      <c r="E69" s="166">
        <v>32</v>
      </c>
      <c r="F69" s="166">
        <f t="shared" si="11"/>
        <v>0</v>
      </c>
      <c r="G69" s="166">
        <v>0</v>
      </c>
      <c r="H69" s="166">
        <v>0</v>
      </c>
      <c r="I69" s="166">
        <v>0</v>
      </c>
      <c r="J69" s="166">
        <v>0</v>
      </c>
    </row>
    <row r="70" spans="1:10" s="2" customFormat="1" ht="20.100000000000001" customHeight="1">
      <c r="A70" s="8" t="s">
        <v>318</v>
      </c>
      <c r="B70" s="9">
        <v>1125</v>
      </c>
      <c r="C70" s="166">
        <v>58</v>
      </c>
      <c r="D70" s="166">
        <v>88</v>
      </c>
      <c r="E70" s="166">
        <v>88</v>
      </c>
      <c r="F70" s="166">
        <f t="shared" si="11"/>
        <v>100</v>
      </c>
      <c r="G70" s="166">
        <v>25</v>
      </c>
      <c r="H70" s="166">
        <v>25</v>
      </c>
      <c r="I70" s="166">
        <v>25</v>
      </c>
      <c r="J70" s="166">
        <v>25</v>
      </c>
    </row>
    <row r="71" spans="1:10" s="111" customFormat="1" ht="44.25" customHeight="1">
      <c r="A71" s="188" t="s">
        <v>241</v>
      </c>
      <c r="B71" s="189">
        <v>1130</v>
      </c>
      <c r="C71" s="190">
        <f>C26+C27-C28-C58-C65</f>
        <v>2361</v>
      </c>
      <c r="D71" s="190">
        <f>D26+D27-D28-D58-D65</f>
        <v>156</v>
      </c>
      <c r="E71" s="190">
        <f>E26+E27-E28-E58-E65</f>
        <v>185.10000000000127</v>
      </c>
      <c r="F71" s="190">
        <f>F26+F27-F28-F58-F65</f>
        <v>161.00800000000072</v>
      </c>
      <c r="G71" s="190">
        <f>G26+G27-G28-G58-G65</f>
        <v>42.25200000000018</v>
      </c>
      <c r="H71" s="190">
        <f>H26+H27-H28-H58-H65</f>
        <v>38.25200000000018</v>
      </c>
      <c r="I71" s="190">
        <f>I26+I27-I28-I58-I65</f>
        <v>38.25200000000018</v>
      </c>
      <c r="J71" s="190">
        <f>J26+J27-J28-J58-J65</f>
        <v>42.25200000000018</v>
      </c>
    </row>
    <row r="72" spans="1:10" ht="20.100000000000001" customHeight="1">
      <c r="A72" s="8" t="s">
        <v>311</v>
      </c>
      <c r="B72" s="9">
        <v>1140</v>
      </c>
      <c r="C72" s="168">
        <v>0</v>
      </c>
      <c r="D72" s="166">
        <v>4</v>
      </c>
      <c r="E72" s="168">
        <v>0</v>
      </c>
      <c r="F72" s="166">
        <f t="shared" si="11"/>
        <v>4</v>
      </c>
      <c r="G72" s="166">
        <v>1</v>
      </c>
      <c r="H72" s="166">
        <v>1</v>
      </c>
      <c r="I72" s="166">
        <v>1</v>
      </c>
      <c r="J72" s="166">
        <v>1</v>
      </c>
    </row>
    <row r="73" spans="1:10" ht="20.100000000000001" customHeight="1">
      <c r="A73" s="8" t="s">
        <v>312</v>
      </c>
      <c r="B73" s="9">
        <v>1150</v>
      </c>
      <c r="C73" s="166">
        <v>0</v>
      </c>
      <c r="D73" s="166">
        <v>56</v>
      </c>
      <c r="E73" s="166">
        <f>38.5*2</f>
        <v>77</v>
      </c>
      <c r="F73" s="166">
        <f t="shared" si="11"/>
        <v>56</v>
      </c>
      <c r="G73" s="166">
        <v>14</v>
      </c>
      <c r="H73" s="166">
        <v>14</v>
      </c>
      <c r="I73" s="166">
        <v>14</v>
      </c>
      <c r="J73" s="166">
        <v>14</v>
      </c>
    </row>
    <row r="74" spans="1:10">
      <c r="A74" s="8" t="s">
        <v>313</v>
      </c>
      <c r="B74" s="9">
        <v>1160</v>
      </c>
      <c r="C74" s="168">
        <v>0</v>
      </c>
      <c r="D74" s="166">
        <v>0</v>
      </c>
      <c r="E74" s="168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</row>
    <row r="75" spans="1:10">
      <c r="A75" s="8" t="s">
        <v>314</v>
      </c>
      <c r="B75" s="9">
        <v>1170</v>
      </c>
      <c r="C75" s="166">
        <v>4</v>
      </c>
      <c r="D75" s="166">
        <v>8</v>
      </c>
      <c r="E75" s="166">
        <f>2.5*3</f>
        <v>7.5</v>
      </c>
      <c r="F75" s="166">
        <f t="shared" si="11"/>
        <v>8</v>
      </c>
      <c r="G75" s="166">
        <v>2</v>
      </c>
      <c r="H75" s="166">
        <v>2</v>
      </c>
      <c r="I75" s="166">
        <v>2</v>
      </c>
      <c r="J75" s="166">
        <v>2</v>
      </c>
    </row>
    <row r="76" spans="1:10" s="111" customFormat="1" ht="43.5" customHeight="1">
      <c r="A76" s="188" t="s">
        <v>242</v>
      </c>
      <c r="B76" s="191">
        <v>1200</v>
      </c>
      <c r="C76" s="190">
        <f>C71+C72+C74-C73-C75</f>
        <v>2357</v>
      </c>
      <c r="D76" s="190">
        <f>D71+D72+D74-D73-D75</f>
        <v>96</v>
      </c>
      <c r="E76" s="190">
        <f t="shared" ref="E76:J76" si="12">E71+E72+E74-E73-E75</f>
        <v>100.60000000000127</v>
      </c>
      <c r="F76" s="190">
        <f t="shared" si="12"/>
        <v>101.00800000000072</v>
      </c>
      <c r="G76" s="190">
        <f t="shared" si="12"/>
        <v>27.25200000000018</v>
      </c>
      <c r="H76" s="190">
        <f t="shared" si="12"/>
        <v>23.25200000000018</v>
      </c>
      <c r="I76" s="190">
        <f t="shared" si="12"/>
        <v>23.25200000000018</v>
      </c>
      <c r="J76" s="190">
        <f t="shared" si="12"/>
        <v>27.25200000000018</v>
      </c>
    </row>
    <row r="77" spans="1:10" ht="20.100000000000001" customHeight="1">
      <c r="A77" s="8" t="s">
        <v>106</v>
      </c>
      <c r="B77" s="9">
        <v>1210</v>
      </c>
      <c r="C77" s="166">
        <v>439</v>
      </c>
      <c r="D77" s="166">
        <v>17.3</v>
      </c>
      <c r="E77" s="166">
        <f>E76*0.18</f>
        <v>18.108000000000228</v>
      </c>
      <c r="F77" s="166">
        <f>F76*0.18</f>
        <v>18.18144000000013</v>
      </c>
      <c r="G77" s="166">
        <f>G76*18/100</f>
        <v>4.9053600000000328</v>
      </c>
      <c r="H77" s="166">
        <f>H76*18/100</f>
        <v>4.1853600000000322</v>
      </c>
      <c r="I77" s="166">
        <f>I76*18/100</f>
        <v>4.1853600000000322</v>
      </c>
      <c r="J77" s="166">
        <f>J76*18/100</f>
        <v>4.9053600000000328</v>
      </c>
    </row>
    <row r="78" spans="1:10" ht="20.100000000000001" customHeight="1">
      <c r="A78" s="8" t="s">
        <v>107</v>
      </c>
      <c r="B78" s="9">
        <v>1220</v>
      </c>
      <c r="C78" s="140">
        <v>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</row>
    <row r="79" spans="1:10" s="111" customFormat="1" ht="43.5" customHeight="1">
      <c r="A79" s="188" t="s">
        <v>244</v>
      </c>
      <c r="B79" s="191">
        <v>1230</v>
      </c>
      <c r="C79" s="190">
        <f t="shared" ref="C79:J79" si="13">C76-C77</f>
        <v>1918</v>
      </c>
      <c r="D79" s="190">
        <f>D76-D77</f>
        <v>78.7</v>
      </c>
      <c r="E79" s="190">
        <f t="shared" si="13"/>
        <v>82.492000000001042</v>
      </c>
      <c r="F79" s="190">
        <f>F76-F77</f>
        <v>82.826560000000597</v>
      </c>
      <c r="G79" s="190">
        <f t="shared" si="13"/>
        <v>22.346640000000146</v>
      </c>
      <c r="H79" s="190">
        <f t="shared" si="13"/>
        <v>19.066640000000149</v>
      </c>
      <c r="I79" s="190">
        <f t="shared" si="13"/>
        <v>19.066640000000149</v>
      </c>
      <c r="J79" s="190">
        <f t="shared" si="13"/>
        <v>22.346640000000146</v>
      </c>
    </row>
    <row r="80" spans="1:10" s="5" customFormat="1" ht="20.100000000000001" customHeight="1">
      <c r="A80" s="230" t="s">
        <v>196</v>
      </c>
      <c r="B80" s="231"/>
      <c r="C80" s="231"/>
      <c r="D80" s="231"/>
      <c r="E80" s="231"/>
      <c r="F80" s="231"/>
      <c r="G80" s="231"/>
      <c r="H80" s="231"/>
      <c r="I80" s="231"/>
      <c r="J80" s="232"/>
    </row>
    <row r="81" spans="1:10" s="5" customFormat="1" ht="20.100000000000001" customHeight="1">
      <c r="A81" s="10" t="s">
        <v>8</v>
      </c>
      <c r="B81" s="11">
        <v>1240</v>
      </c>
      <c r="C81" s="198">
        <f>C16+C27+C72+C74</f>
        <v>41497</v>
      </c>
      <c r="D81" s="198">
        <f>D16+D27+D72+D74</f>
        <v>40784</v>
      </c>
      <c r="E81" s="198">
        <f>E16+E27+E72+E74</f>
        <v>40750</v>
      </c>
      <c r="F81" s="199">
        <f>F16+F27+F72+F74</f>
        <v>40804</v>
      </c>
      <c r="G81" s="199">
        <f>G16+G27+G72+G74</f>
        <v>10201</v>
      </c>
      <c r="H81" s="199">
        <f>H16+H27+H72+H74</f>
        <v>10201</v>
      </c>
      <c r="I81" s="199">
        <f>I16+I27+I72+I74</f>
        <v>10201</v>
      </c>
      <c r="J81" s="199">
        <f>J16+J27+J72+J74</f>
        <v>10201</v>
      </c>
    </row>
    <row r="82" spans="1:10" s="5" customFormat="1" ht="20.100000000000001" customHeight="1">
      <c r="A82" s="10" t="s">
        <v>90</v>
      </c>
      <c r="B82" s="11">
        <v>1250</v>
      </c>
      <c r="C82" s="198">
        <f>C17+C28+C58+C65+C73+C75+C77</f>
        <v>39579</v>
      </c>
      <c r="D82" s="198">
        <f>D17+D28+D58+D65+D73+D75+D77</f>
        <v>40705.300000000003</v>
      </c>
      <c r="E82" s="198">
        <f>E17+E28+E58+E65+E73+E75+E77</f>
        <v>40667.508000000002</v>
      </c>
      <c r="F82" s="199">
        <f>F17+F28+F58+F65+F73+F75+F77</f>
        <v>40721.173439999999</v>
      </c>
      <c r="G82" s="199">
        <f>G17+G28+G58+G65+G73+G75+G77</f>
        <v>10178.65336</v>
      </c>
      <c r="H82" s="199">
        <f>H17+H28+H58+H65+H73+H75+H77</f>
        <v>10181.933359999999</v>
      </c>
      <c r="I82" s="199">
        <f>I17+I28+I58+I65+I73+I75+I77</f>
        <v>10181.933359999999</v>
      </c>
      <c r="J82" s="199">
        <f>J17+J28+J58+J65+J73+J75+J77</f>
        <v>10178.65336</v>
      </c>
    </row>
    <row r="83" spans="1:10" ht="20.100000000000001" customHeight="1">
      <c r="A83" s="230" t="s">
        <v>169</v>
      </c>
      <c r="B83" s="231"/>
      <c r="C83" s="231"/>
      <c r="D83" s="231"/>
      <c r="E83" s="231"/>
      <c r="F83" s="231"/>
      <c r="G83" s="231"/>
      <c r="H83" s="231"/>
      <c r="I83" s="231"/>
      <c r="J83" s="232"/>
    </row>
    <row r="84" spans="1:10" ht="20.100000000000001" customHeight="1">
      <c r="A84" s="8" t="s">
        <v>197</v>
      </c>
      <c r="B84" s="73">
        <v>1260</v>
      </c>
      <c r="C84" s="168">
        <f>C85+C86</f>
        <v>9190</v>
      </c>
      <c r="D84" s="168">
        <f t="shared" ref="D84:J84" si="14">D85+D86</f>
        <v>10010</v>
      </c>
      <c r="E84" s="168">
        <f t="shared" si="14"/>
        <v>10987</v>
      </c>
      <c r="F84" s="169">
        <f t="shared" si="14"/>
        <v>10990</v>
      </c>
      <c r="G84" s="169">
        <f t="shared" si="14"/>
        <v>2747.5</v>
      </c>
      <c r="H84" s="169">
        <f t="shared" si="14"/>
        <v>2747.5</v>
      </c>
      <c r="I84" s="169">
        <f t="shared" si="14"/>
        <v>2747.5</v>
      </c>
      <c r="J84" s="169">
        <f t="shared" si="14"/>
        <v>2747.5</v>
      </c>
    </row>
    <row r="85" spans="1:10" ht="20.100000000000001" customHeight="1">
      <c r="A85" s="8" t="s">
        <v>195</v>
      </c>
      <c r="B85" s="73">
        <v>1261</v>
      </c>
      <c r="C85" s="166">
        <f>C18</f>
        <v>2850.1</v>
      </c>
      <c r="D85" s="166">
        <f>D18</f>
        <v>2920</v>
      </c>
      <c r="E85" s="166">
        <f>E18</f>
        <v>2950</v>
      </c>
      <c r="F85" s="125">
        <f>F18</f>
        <v>2950</v>
      </c>
      <c r="G85" s="125">
        <f>G18</f>
        <v>737.5</v>
      </c>
      <c r="H85" s="125">
        <f>H18</f>
        <v>737.5</v>
      </c>
      <c r="I85" s="125">
        <f>I18</f>
        <v>737.5</v>
      </c>
      <c r="J85" s="125">
        <f>J18</f>
        <v>737.5</v>
      </c>
    </row>
    <row r="86" spans="1:10" ht="20.100000000000001" customHeight="1">
      <c r="A86" s="8" t="s">
        <v>14</v>
      </c>
      <c r="B86" s="73">
        <v>1262</v>
      </c>
      <c r="C86" s="166">
        <f>C19+C20</f>
        <v>6339.9</v>
      </c>
      <c r="D86" s="166">
        <f>D19+D20</f>
        <v>7090</v>
      </c>
      <c r="E86" s="166">
        <f>E19+E20</f>
        <v>8037</v>
      </c>
      <c r="F86" s="125">
        <f>F19+F20</f>
        <v>8040</v>
      </c>
      <c r="G86" s="125">
        <f>G19+G20</f>
        <v>2010</v>
      </c>
      <c r="H86" s="125">
        <f>H19+H20</f>
        <v>2010</v>
      </c>
      <c r="I86" s="125">
        <f>I19+I20</f>
        <v>2010</v>
      </c>
      <c r="J86" s="125">
        <f>J19+J20</f>
        <v>2010</v>
      </c>
    </row>
    <row r="87" spans="1:10" ht="20.100000000000001" customHeight="1">
      <c r="A87" s="8" t="s">
        <v>4</v>
      </c>
      <c r="B87" s="73">
        <v>1270</v>
      </c>
      <c r="C87" s="166">
        <f>C21+C36</f>
        <v>10891</v>
      </c>
      <c r="D87" s="166">
        <f>D21+D36</f>
        <v>14532</v>
      </c>
      <c r="E87" s="166">
        <f>E21+E36</f>
        <v>15030</v>
      </c>
      <c r="F87" s="125">
        <f>F21+F36</f>
        <v>16833.599999999999</v>
      </c>
      <c r="G87" s="125">
        <f>G21+G36</f>
        <v>4208.3999999999996</v>
      </c>
      <c r="H87" s="125">
        <f>H21+H36</f>
        <v>4208.3999999999996</v>
      </c>
      <c r="I87" s="125">
        <f>I21+I36</f>
        <v>4208.3999999999996</v>
      </c>
      <c r="J87" s="125">
        <f>J21+J36</f>
        <v>4208.3999999999996</v>
      </c>
    </row>
    <row r="88" spans="1:10" ht="20.100000000000001" customHeight="1">
      <c r="A88" s="8" t="s">
        <v>5</v>
      </c>
      <c r="B88" s="73">
        <v>1280</v>
      </c>
      <c r="C88" s="166">
        <f>C22+C37</f>
        <v>2275</v>
      </c>
      <c r="D88" s="166">
        <f>D22+D37</f>
        <v>2960</v>
      </c>
      <c r="E88" s="166">
        <f>E22+E37</f>
        <v>3057.6</v>
      </c>
      <c r="F88" s="125">
        <f>F22+F37</f>
        <v>3703.3919999999998</v>
      </c>
      <c r="G88" s="125">
        <f>G22+G37</f>
        <v>925.84799999999996</v>
      </c>
      <c r="H88" s="125">
        <f>H22+H37</f>
        <v>925.84799999999996</v>
      </c>
      <c r="I88" s="125">
        <f>I22+I37</f>
        <v>925.84799999999996</v>
      </c>
      <c r="J88" s="125">
        <f>J22+J37</f>
        <v>925.84799999999996</v>
      </c>
    </row>
    <row r="89" spans="1:10" ht="20.100000000000001" customHeight="1">
      <c r="A89" s="8" t="s">
        <v>6</v>
      </c>
      <c r="B89" s="73">
        <v>1290</v>
      </c>
      <c r="C89" s="166">
        <f>C24+C38</f>
        <v>224.6</v>
      </c>
      <c r="D89" s="166">
        <f>D24+D38</f>
        <v>304</v>
      </c>
      <c r="E89" s="166">
        <f>E24+E38</f>
        <v>200.4</v>
      </c>
      <c r="F89" s="125">
        <f>F24+F38</f>
        <v>148</v>
      </c>
      <c r="G89" s="125">
        <f>G24+G38</f>
        <v>35</v>
      </c>
      <c r="H89" s="125">
        <f>H24+H38</f>
        <v>39</v>
      </c>
      <c r="I89" s="125">
        <f>I24+I38</f>
        <v>39</v>
      </c>
      <c r="J89" s="125">
        <f>J24+J38</f>
        <v>35</v>
      </c>
    </row>
    <row r="90" spans="1:10" ht="20.100000000000001" customHeight="1">
      <c r="A90" s="8" t="s">
        <v>15</v>
      </c>
      <c r="B90" s="73">
        <v>1300</v>
      </c>
      <c r="C90" s="166">
        <v>6788.2</v>
      </c>
      <c r="D90" s="166">
        <f t="shared" ref="D90:J90" si="15">D91-D84-D87-D88-D89</f>
        <v>12818</v>
      </c>
      <c r="E90" s="166">
        <f t="shared" si="15"/>
        <v>11289.900000000001</v>
      </c>
      <c r="F90" s="166">
        <f t="shared" si="15"/>
        <v>8964</v>
      </c>
      <c r="G90" s="166">
        <f>G91-G84-G87-G88-G89</f>
        <v>2241</v>
      </c>
      <c r="H90" s="166">
        <f t="shared" si="15"/>
        <v>2241</v>
      </c>
      <c r="I90" s="166">
        <f t="shared" si="15"/>
        <v>2241</v>
      </c>
      <c r="J90" s="166">
        <f t="shared" si="15"/>
        <v>2241</v>
      </c>
    </row>
    <row r="91" spans="1:10" s="5" customFormat="1" ht="20.100000000000001" customHeight="1">
      <c r="A91" s="188" t="s">
        <v>41</v>
      </c>
      <c r="B91" s="213">
        <v>1310</v>
      </c>
      <c r="C91" s="214">
        <f>C82-C77-C75-C73</f>
        <v>39136</v>
      </c>
      <c r="D91" s="214">
        <f t="shared" ref="C91:J91" si="16">D82-D77-D75-D73</f>
        <v>40624</v>
      </c>
      <c r="E91" s="214">
        <f t="shared" si="16"/>
        <v>40564.9</v>
      </c>
      <c r="F91" s="214">
        <f t="shared" si="16"/>
        <v>40638.991999999998</v>
      </c>
      <c r="G91" s="214">
        <f t="shared" si="16"/>
        <v>10157.748</v>
      </c>
      <c r="H91" s="214">
        <f t="shared" si="16"/>
        <v>10161.748</v>
      </c>
      <c r="I91" s="214">
        <f t="shared" si="16"/>
        <v>10161.748</v>
      </c>
      <c r="J91" s="214">
        <f t="shared" si="16"/>
        <v>10157.748</v>
      </c>
    </row>
    <row r="92" spans="1:10" s="5" customFormat="1" ht="20.100000000000001" customHeight="1">
      <c r="A92" s="54"/>
      <c r="B92" s="59"/>
      <c r="C92" s="60"/>
      <c r="D92" s="60"/>
      <c r="E92" s="60"/>
      <c r="F92" s="60"/>
      <c r="G92" s="60"/>
      <c r="H92" s="60"/>
      <c r="I92" s="60"/>
      <c r="J92" s="60"/>
    </row>
    <row r="93" spans="1:10" s="5" customFormat="1" ht="15.75" customHeight="1">
      <c r="A93" s="54"/>
      <c r="B93" s="59"/>
      <c r="C93" s="60"/>
      <c r="D93" s="60"/>
      <c r="E93" s="60"/>
      <c r="F93" s="60"/>
      <c r="G93" s="61"/>
      <c r="H93" s="61"/>
      <c r="I93" s="61"/>
      <c r="J93" s="61"/>
    </row>
    <row r="94" spans="1:10" ht="16.5" customHeight="1">
      <c r="A94" s="30"/>
      <c r="C94" s="34"/>
      <c r="D94" s="34"/>
      <c r="E94" s="34"/>
      <c r="F94" s="31"/>
      <c r="G94" s="31"/>
      <c r="H94" s="31"/>
      <c r="I94" s="31"/>
      <c r="J94" s="31"/>
    </row>
    <row r="95" spans="1:10" ht="20.100000000000001" customHeight="1">
      <c r="A95" s="187" t="s">
        <v>266</v>
      </c>
      <c r="B95" s="1"/>
      <c r="C95" s="233" t="s">
        <v>176</v>
      </c>
      <c r="D95" s="233"/>
      <c r="E95" s="233"/>
      <c r="F95" s="233"/>
      <c r="G95" s="15"/>
      <c r="H95" s="234" t="s">
        <v>295</v>
      </c>
      <c r="I95" s="234"/>
      <c r="J95" s="234"/>
    </row>
    <row r="96" spans="1:10" s="2" customFormat="1" ht="20.100000000000001" customHeight="1">
      <c r="A96" s="65" t="s">
        <v>175</v>
      </c>
      <c r="B96" s="3"/>
      <c r="C96" s="236" t="s">
        <v>214</v>
      </c>
      <c r="D96" s="236"/>
      <c r="E96" s="236"/>
      <c r="F96" s="236"/>
      <c r="G96" s="29"/>
      <c r="H96" s="237" t="s">
        <v>82</v>
      </c>
      <c r="I96" s="237"/>
      <c r="J96" s="237"/>
    </row>
    <row r="97" spans="1:10" ht="20.100000000000001" customHeight="1">
      <c r="A97" s="30"/>
      <c r="C97" s="34"/>
      <c r="D97" s="34"/>
      <c r="E97" s="34"/>
      <c r="F97" s="31"/>
      <c r="G97" s="31"/>
      <c r="H97" s="31"/>
      <c r="I97" s="31"/>
      <c r="J97" s="31"/>
    </row>
    <row r="98" spans="1:10">
      <c r="A98" s="30"/>
      <c r="C98" s="34"/>
      <c r="D98" s="34"/>
      <c r="E98" s="34"/>
      <c r="F98" s="31"/>
      <c r="G98" s="31"/>
      <c r="H98" s="31"/>
      <c r="I98" s="31"/>
      <c r="J98" s="31"/>
    </row>
    <row r="99" spans="1:10">
      <c r="A99" s="30"/>
      <c r="C99" s="34"/>
      <c r="D99" s="34"/>
      <c r="E99" s="34"/>
      <c r="F99" s="31"/>
      <c r="G99" s="31"/>
      <c r="H99" s="31"/>
      <c r="I99" s="31"/>
      <c r="J99" s="31"/>
    </row>
    <row r="100" spans="1:10">
      <c r="A100" s="30"/>
      <c r="C100" s="34"/>
      <c r="D100" s="34"/>
      <c r="E100" s="34"/>
      <c r="F100" s="31"/>
      <c r="G100" s="31"/>
      <c r="H100" s="31"/>
      <c r="I100" s="31"/>
      <c r="J100" s="31"/>
    </row>
    <row r="101" spans="1:10">
      <c r="A101" s="30"/>
      <c r="C101" s="34"/>
      <c r="D101" s="34"/>
      <c r="E101" s="34"/>
      <c r="F101" s="31"/>
      <c r="G101" s="31"/>
      <c r="H101" s="31"/>
      <c r="I101" s="31"/>
      <c r="J101" s="31"/>
    </row>
    <row r="102" spans="1:10">
      <c r="A102" s="30"/>
      <c r="C102" s="34"/>
      <c r="D102" s="34"/>
      <c r="E102" s="34"/>
      <c r="F102" s="31"/>
      <c r="G102" s="31"/>
      <c r="H102" s="31"/>
      <c r="I102" s="31"/>
      <c r="J102" s="31"/>
    </row>
    <row r="103" spans="1:10">
      <c r="A103" s="30"/>
      <c r="C103" s="34"/>
      <c r="D103" s="34"/>
      <c r="E103" s="34"/>
      <c r="F103" s="31"/>
      <c r="G103" s="31"/>
      <c r="H103" s="31"/>
      <c r="I103" s="31"/>
      <c r="J103" s="31"/>
    </row>
    <row r="104" spans="1:10">
      <c r="A104" s="30"/>
      <c r="C104" s="34"/>
      <c r="D104" s="34"/>
      <c r="E104" s="34"/>
      <c r="F104" s="31"/>
      <c r="G104" s="31"/>
      <c r="H104" s="31"/>
      <c r="I104" s="31"/>
      <c r="J104" s="31"/>
    </row>
    <row r="105" spans="1:10">
      <c r="A105" s="30"/>
      <c r="C105" s="34"/>
      <c r="D105" s="34"/>
      <c r="E105" s="34"/>
      <c r="F105" s="31"/>
      <c r="G105" s="31"/>
      <c r="H105" s="31"/>
      <c r="I105" s="31"/>
      <c r="J105" s="31"/>
    </row>
    <row r="106" spans="1:10">
      <c r="A106" s="30"/>
      <c r="C106" s="34"/>
      <c r="D106" s="34"/>
      <c r="E106" s="34"/>
      <c r="F106" s="31"/>
      <c r="G106" s="31"/>
      <c r="H106" s="31"/>
      <c r="I106" s="31"/>
      <c r="J106" s="31"/>
    </row>
    <row r="107" spans="1:10">
      <c r="A107" s="30"/>
      <c r="C107" s="34"/>
      <c r="D107" s="34"/>
      <c r="E107" s="34"/>
      <c r="F107" s="31"/>
      <c r="G107" s="31"/>
      <c r="H107" s="31"/>
      <c r="I107" s="31"/>
      <c r="J107" s="31"/>
    </row>
    <row r="108" spans="1:10">
      <c r="A108" s="30"/>
      <c r="C108" s="34"/>
      <c r="D108" s="34"/>
      <c r="E108" s="34"/>
      <c r="F108" s="31"/>
      <c r="G108" s="31"/>
      <c r="H108" s="31"/>
      <c r="I108" s="31"/>
      <c r="J108" s="31"/>
    </row>
    <row r="109" spans="1:10">
      <c r="A109" s="30"/>
      <c r="C109" s="34"/>
      <c r="D109" s="34"/>
      <c r="E109" s="34"/>
      <c r="F109" s="31"/>
      <c r="G109" s="31"/>
      <c r="H109" s="31"/>
      <c r="I109" s="31"/>
      <c r="J109" s="31"/>
    </row>
    <row r="110" spans="1:10">
      <c r="A110" s="30"/>
      <c r="C110" s="34"/>
      <c r="D110" s="34"/>
      <c r="E110" s="34"/>
      <c r="F110" s="31"/>
      <c r="G110" s="31"/>
      <c r="H110" s="31"/>
      <c r="I110" s="31"/>
      <c r="J110" s="31"/>
    </row>
    <row r="111" spans="1:10">
      <c r="A111" s="30"/>
      <c r="C111" s="34"/>
      <c r="D111" s="34"/>
      <c r="E111" s="34"/>
      <c r="F111" s="31"/>
      <c r="G111" s="31"/>
      <c r="H111" s="31"/>
      <c r="I111" s="31"/>
      <c r="J111" s="31"/>
    </row>
    <row r="112" spans="1:10">
      <c r="A112" s="30"/>
      <c r="C112" s="34"/>
      <c r="D112" s="34"/>
      <c r="E112" s="34"/>
      <c r="F112" s="31"/>
      <c r="G112" s="31"/>
      <c r="H112" s="31"/>
      <c r="I112" s="31"/>
      <c r="J112" s="31"/>
    </row>
    <row r="113" spans="1:10">
      <c r="A113" s="30"/>
      <c r="C113" s="34"/>
      <c r="D113" s="34"/>
      <c r="E113" s="34"/>
      <c r="F113" s="31"/>
      <c r="G113" s="31"/>
      <c r="H113" s="31"/>
      <c r="I113" s="31"/>
      <c r="J113" s="31"/>
    </row>
    <row r="114" spans="1:10">
      <c r="A114" s="30"/>
      <c r="C114" s="34"/>
      <c r="D114" s="34"/>
      <c r="E114" s="34"/>
      <c r="F114" s="31"/>
      <c r="G114" s="31"/>
      <c r="H114" s="31"/>
      <c r="I114" s="31"/>
      <c r="J114" s="31"/>
    </row>
    <row r="115" spans="1:10">
      <c r="A115" s="30"/>
      <c r="C115" s="34"/>
      <c r="D115" s="34"/>
      <c r="E115" s="34"/>
      <c r="F115" s="31"/>
      <c r="G115" s="31"/>
      <c r="H115" s="31"/>
      <c r="I115" s="31"/>
      <c r="J115" s="31"/>
    </row>
    <row r="116" spans="1:10">
      <c r="A116" s="30"/>
      <c r="C116" s="34"/>
      <c r="D116" s="34"/>
      <c r="E116" s="34"/>
      <c r="F116" s="31"/>
      <c r="G116" s="31"/>
      <c r="H116" s="31"/>
      <c r="I116" s="31"/>
      <c r="J116" s="31"/>
    </row>
    <row r="117" spans="1:10">
      <c r="A117" s="30"/>
      <c r="C117" s="34"/>
      <c r="D117" s="34"/>
      <c r="E117" s="34"/>
      <c r="F117" s="31"/>
      <c r="G117" s="31"/>
      <c r="H117" s="31"/>
      <c r="I117" s="31"/>
      <c r="J117" s="31"/>
    </row>
    <row r="118" spans="1:10">
      <c r="A118" s="30"/>
      <c r="C118" s="34"/>
      <c r="D118" s="34"/>
      <c r="E118" s="34"/>
      <c r="F118" s="31"/>
      <c r="G118" s="31"/>
      <c r="H118" s="31"/>
      <c r="I118" s="31"/>
      <c r="J118" s="31"/>
    </row>
    <row r="119" spans="1:10">
      <c r="A119" s="30"/>
      <c r="C119" s="34"/>
      <c r="D119" s="34"/>
      <c r="E119" s="34"/>
      <c r="F119" s="31"/>
      <c r="G119" s="31"/>
      <c r="H119" s="31"/>
      <c r="I119" s="31"/>
      <c r="J119" s="31"/>
    </row>
    <row r="120" spans="1:10">
      <c r="A120" s="30"/>
      <c r="C120" s="34"/>
      <c r="D120" s="34"/>
      <c r="E120" s="34"/>
      <c r="F120" s="31"/>
      <c r="G120" s="31"/>
      <c r="H120" s="31"/>
      <c r="I120" s="31"/>
      <c r="J120" s="31"/>
    </row>
    <row r="121" spans="1:10">
      <c r="A121" s="30"/>
      <c r="C121" s="34"/>
      <c r="D121" s="34"/>
      <c r="E121" s="34"/>
      <c r="F121" s="31"/>
      <c r="G121" s="31"/>
      <c r="H121" s="31"/>
      <c r="I121" s="31"/>
      <c r="J121" s="31"/>
    </row>
    <row r="122" spans="1:10">
      <c r="A122" s="30"/>
      <c r="C122" s="34"/>
      <c r="D122" s="34"/>
      <c r="E122" s="34"/>
      <c r="F122" s="31"/>
      <c r="G122" s="31"/>
      <c r="H122" s="31"/>
      <c r="I122" s="31"/>
      <c r="J122" s="31"/>
    </row>
    <row r="123" spans="1:10">
      <c r="A123" s="30"/>
      <c r="C123" s="34"/>
      <c r="D123" s="34"/>
      <c r="E123" s="34"/>
      <c r="F123" s="31"/>
      <c r="G123" s="31"/>
      <c r="H123" s="31"/>
      <c r="I123" s="31"/>
      <c r="J123" s="31"/>
    </row>
    <row r="124" spans="1:10">
      <c r="A124" s="30"/>
      <c r="C124" s="34"/>
      <c r="D124" s="34"/>
      <c r="E124" s="34"/>
      <c r="F124" s="31"/>
      <c r="G124" s="31"/>
      <c r="H124" s="31"/>
      <c r="I124" s="31"/>
      <c r="J124" s="31"/>
    </row>
    <row r="125" spans="1:10">
      <c r="A125" s="30"/>
      <c r="C125" s="34"/>
      <c r="D125" s="34"/>
      <c r="E125" s="34"/>
      <c r="F125" s="31"/>
      <c r="G125" s="31"/>
      <c r="H125" s="31"/>
      <c r="I125" s="31"/>
      <c r="J125" s="31"/>
    </row>
    <row r="126" spans="1:10">
      <c r="A126" s="30"/>
      <c r="C126" s="34"/>
      <c r="D126" s="34"/>
      <c r="E126" s="34"/>
      <c r="F126" s="31"/>
      <c r="G126" s="31"/>
      <c r="H126" s="31"/>
      <c r="I126" s="31"/>
      <c r="J126" s="31"/>
    </row>
    <row r="127" spans="1:10">
      <c r="A127" s="30"/>
      <c r="C127" s="34"/>
      <c r="D127" s="34"/>
      <c r="E127" s="34"/>
      <c r="F127" s="31"/>
      <c r="G127" s="31"/>
      <c r="H127" s="31"/>
      <c r="I127" s="31"/>
      <c r="J127" s="31"/>
    </row>
    <row r="128" spans="1:10">
      <c r="A128" s="30"/>
      <c r="C128" s="34"/>
      <c r="D128" s="34"/>
      <c r="E128" s="34"/>
      <c r="F128" s="31"/>
      <c r="G128" s="31"/>
      <c r="H128" s="31"/>
      <c r="I128" s="31"/>
      <c r="J128" s="31"/>
    </row>
    <row r="129" spans="1:10">
      <c r="A129" s="30"/>
      <c r="C129" s="34"/>
      <c r="D129" s="34"/>
      <c r="E129" s="34"/>
      <c r="F129" s="31"/>
      <c r="G129" s="31"/>
      <c r="H129" s="31"/>
      <c r="I129" s="31"/>
      <c r="J129" s="31"/>
    </row>
    <row r="130" spans="1:10">
      <c r="A130" s="30"/>
      <c r="C130" s="34"/>
      <c r="D130" s="34"/>
      <c r="E130" s="34"/>
      <c r="F130" s="31"/>
      <c r="G130" s="31"/>
      <c r="H130" s="31"/>
      <c r="I130" s="31"/>
      <c r="J130" s="31"/>
    </row>
    <row r="131" spans="1:10">
      <c r="A131" s="30"/>
      <c r="C131" s="34"/>
      <c r="D131" s="34"/>
      <c r="E131" s="34"/>
      <c r="F131" s="31"/>
      <c r="G131" s="31"/>
      <c r="H131" s="31"/>
      <c r="I131" s="31"/>
      <c r="J131" s="31"/>
    </row>
    <row r="132" spans="1:10">
      <c r="A132" s="30"/>
      <c r="C132" s="34"/>
      <c r="D132" s="34"/>
      <c r="E132" s="34"/>
      <c r="F132" s="31"/>
      <c r="G132" s="31"/>
      <c r="H132" s="31"/>
      <c r="I132" s="31"/>
      <c r="J132" s="31"/>
    </row>
    <row r="133" spans="1:10">
      <c r="A133" s="30"/>
      <c r="C133" s="34"/>
      <c r="D133" s="34"/>
      <c r="E133" s="34"/>
      <c r="F133" s="31"/>
      <c r="G133" s="31"/>
      <c r="H133" s="31"/>
      <c r="I133" s="31"/>
      <c r="J133" s="31"/>
    </row>
    <row r="134" spans="1:10">
      <c r="A134" s="30"/>
      <c r="C134" s="34"/>
      <c r="D134" s="34"/>
      <c r="E134" s="34"/>
      <c r="F134" s="31"/>
      <c r="G134" s="31"/>
      <c r="H134" s="31"/>
      <c r="I134" s="31"/>
      <c r="J134" s="31"/>
    </row>
    <row r="135" spans="1:10">
      <c r="A135" s="30"/>
      <c r="C135" s="34"/>
      <c r="D135" s="34"/>
      <c r="E135" s="34"/>
      <c r="F135" s="31"/>
      <c r="G135" s="31"/>
      <c r="H135" s="31"/>
      <c r="I135" s="31"/>
      <c r="J135" s="31"/>
    </row>
    <row r="136" spans="1:10">
      <c r="A136" s="30"/>
      <c r="C136" s="34"/>
      <c r="D136" s="34"/>
      <c r="E136" s="34"/>
      <c r="F136" s="31"/>
      <c r="G136" s="31"/>
      <c r="H136" s="31"/>
      <c r="I136" s="31"/>
      <c r="J136" s="31"/>
    </row>
    <row r="137" spans="1:10">
      <c r="A137" s="30"/>
      <c r="C137" s="34"/>
      <c r="D137" s="34"/>
      <c r="E137" s="34"/>
      <c r="F137" s="31"/>
      <c r="G137" s="31"/>
      <c r="H137" s="31"/>
      <c r="I137" s="31"/>
      <c r="J137" s="31"/>
    </row>
    <row r="138" spans="1:10">
      <c r="A138" s="30"/>
      <c r="C138" s="34"/>
      <c r="D138" s="34"/>
      <c r="E138" s="34"/>
      <c r="F138" s="31"/>
      <c r="G138" s="31"/>
      <c r="H138" s="31"/>
      <c r="I138" s="31"/>
      <c r="J138" s="31"/>
    </row>
    <row r="139" spans="1:10">
      <c r="A139" s="30"/>
      <c r="C139" s="34"/>
      <c r="D139" s="34"/>
      <c r="E139" s="34"/>
      <c r="F139" s="31"/>
      <c r="G139" s="31"/>
      <c r="H139" s="31"/>
      <c r="I139" s="31"/>
      <c r="J139" s="31"/>
    </row>
    <row r="140" spans="1:10">
      <c r="A140" s="30"/>
      <c r="C140" s="34"/>
      <c r="D140" s="34"/>
      <c r="E140" s="34"/>
      <c r="F140" s="31"/>
      <c r="G140" s="31"/>
      <c r="H140" s="31"/>
      <c r="I140" s="31"/>
      <c r="J140" s="31"/>
    </row>
    <row r="141" spans="1:10">
      <c r="A141" s="30"/>
      <c r="C141" s="34"/>
      <c r="D141" s="34"/>
      <c r="E141" s="34"/>
      <c r="F141" s="31"/>
      <c r="G141" s="31"/>
      <c r="H141" s="31"/>
      <c r="I141" s="31"/>
      <c r="J141" s="31"/>
    </row>
    <row r="142" spans="1:10">
      <c r="A142" s="30"/>
      <c r="C142" s="34"/>
      <c r="D142" s="34"/>
      <c r="E142" s="34"/>
      <c r="F142" s="31"/>
      <c r="G142" s="31"/>
      <c r="H142" s="31"/>
      <c r="I142" s="31"/>
      <c r="J142" s="31"/>
    </row>
    <row r="143" spans="1:10">
      <c r="A143" s="30"/>
      <c r="C143" s="34"/>
      <c r="D143" s="34"/>
      <c r="E143" s="34"/>
      <c r="F143" s="31"/>
      <c r="G143" s="31"/>
      <c r="H143" s="31"/>
      <c r="I143" s="31"/>
      <c r="J143" s="31"/>
    </row>
    <row r="144" spans="1:10">
      <c r="A144" s="30"/>
      <c r="C144" s="34"/>
      <c r="D144" s="34"/>
      <c r="E144" s="34"/>
      <c r="F144" s="31"/>
      <c r="G144" s="31"/>
      <c r="H144" s="31"/>
      <c r="I144" s="31"/>
      <c r="J144" s="31"/>
    </row>
    <row r="145" spans="1:10">
      <c r="A145" s="30"/>
      <c r="C145" s="34"/>
      <c r="D145" s="34"/>
      <c r="E145" s="34"/>
      <c r="F145" s="31"/>
      <c r="G145" s="31"/>
      <c r="H145" s="31"/>
      <c r="I145" s="31"/>
      <c r="J145" s="31"/>
    </row>
    <row r="146" spans="1:10">
      <c r="A146" s="30"/>
      <c r="C146" s="34"/>
      <c r="D146" s="34"/>
      <c r="E146" s="34"/>
      <c r="F146" s="31"/>
      <c r="G146" s="31"/>
      <c r="H146" s="31"/>
      <c r="I146" s="31"/>
      <c r="J146" s="31"/>
    </row>
    <row r="147" spans="1:10">
      <c r="A147" s="30"/>
      <c r="C147" s="34"/>
      <c r="D147" s="34"/>
      <c r="E147" s="34"/>
      <c r="F147" s="31"/>
      <c r="G147" s="31"/>
      <c r="H147" s="31"/>
      <c r="I147" s="31"/>
      <c r="J147" s="31"/>
    </row>
    <row r="148" spans="1:10">
      <c r="A148" s="30"/>
      <c r="C148" s="34"/>
      <c r="D148" s="34"/>
      <c r="E148" s="34"/>
      <c r="F148" s="31"/>
      <c r="G148" s="31"/>
      <c r="H148" s="31"/>
      <c r="I148" s="31"/>
      <c r="J148" s="31"/>
    </row>
    <row r="149" spans="1:10">
      <c r="A149" s="30"/>
      <c r="C149" s="34"/>
      <c r="D149" s="34"/>
      <c r="E149" s="34"/>
      <c r="F149" s="31"/>
      <c r="G149" s="31"/>
      <c r="H149" s="31"/>
      <c r="I149" s="31"/>
      <c r="J149" s="31"/>
    </row>
    <row r="150" spans="1:10">
      <c r="A150" s="30"/>
      <c r="C150" s="34"/>
      <c r="D150" s="34"/>
      <c r="E150" s="34"/>
      <c r="F150" s="31"/>
      <c r="G150" s="31"/>
      <c r="H150" s="31"/>
      <c r="I150" s="31"/>
      <c r="J150" s="31"/>
    </row>
    <row r="151" spans="1:10">
      <c r="A151" s="30"/>
      <c r="C151" s="34"/>
      <c r="D151" s="34"/>
      <c r="E151" s="34"/>
      <c r="F151" s="31"/>
      <c r="G151" s="31"/>
      <c r="H151" s="31"/>
      <c r="I151" s="31"/>
      <c r="J151" s="31"/>
    </row>
    <row r="152" spans="1:10">
      <c r="A152" s="30"/>
      <c r="C152" s="34"/>
      <c r="D152" s="34"/>
      <c r="E152" s="34"/>
      <c r="F152" s="31"/>
      <c r="G152" s="31"/>
      <c r="H152" s="31"/>
      <c r="I152" s="31"/>
      <c r="J152" s="31"/>
    </row>
    <row r="153" spans="1:10">
      <c r="A153" s="30"/>
      <c r="C153" s="34"/>
      <c r="D153" s="34"/>
      <c r="E153" s="34"/>
      <c r="F153" s="31"/>
      <c r="G153" s="31"/>
      <c r="H153" s="31"/>
      <c r="I153" s="31"/>
      <c r="J153" s="31"/>
    </row>
    <row r="154" spans="1:10">
      <c r="A154" s="30"/>
      <c r="C154" s="34"/>
      <c r="D154" s="34"/>
      <c r="E154" s="34"/>
      <c r="F154" s="31"/>
      <c r="G154" s="31"/>
      <c r="H154" s="31"/>
      <c r="I154" s="31"/>
      <c r="J154" s="31"/>
    </row>
    <row r="155" spans="1:10">
      <c r="A155" s="47"/>
    </row>
    <row r="156" spans="1:10">
      <c r="A156" s="47"/>
    </row>
    <row r="157" spans="1:10">
      <c r="A157" s="47"/>
    </row>
    <row r="158" spans="1:10">
      <c r="A158" s="47"/>
    </row>
    <row r="159" spans="1:10">
      <c r="A159" s="47"/>
    </row>
    <row r="160" spans="1:10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</sheetData>
  <mergeCells count="15">
    <mergeCell ref="C96:F96"/>
    <mergeCell ref="H96:J96"/>
    <mergeCell ref="A9:J9"/>
    <mergeCell ref="A80:J80"/>
    <mergeCell ref="B6:B7"/>
    <mergeCell ref="A6:A7"/>
    <mergeCell ref="E6:E7"/>
    <mergeCell ref="C6:C7"/>
    <mergeCell ref="G6:J6"/>
    <mergeCell ref="A83:J83"/>
    <mergeCell ref="C95:F95"/>
    <mergeCell ref="H95:J95"/>
    <mergeCell ref="F6:F7"/>
    <mergeCell ref="D6:D7"/>
    <mergeCell ref="A4:J4"/>
  </mergeCells>
  <phoneticPr fontId="0" type="noConversion"/>
  <pageMargins left="0.70866141732283472" right="0.19685039370078741" top="0.78740157480314965" bottom="0.78740157480314965" header="0.19685039370078741" footer="0.11811023622047245"/>
  <pageSetup paperSize="9" scale="60" orientation="landscape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:L188"/>
  <sheetViews>
    <sheetView view="pageBreakPreview" zoomScale="75" zoomScaleNormal="75" zoomScaleSheetLayoutView="75" workbookViewId="0">
      <selection activeCell="G34" sqref="G34:J34"/>
    </sheetView>
  </sheetViews>
  <sheetFormatPr defaultColWidth="77.85546875" defaultRowHeight="18.75" outlineLevelRow="1"/>
  <cols>
    <col min="1" max="1" width="84" style="42" customWidth="1"/>
    <col min="2" max="2" width="10.7109375" style="45" customWidth="1"/>
    <col min="3" max="5" width="15.85546875" style="45" customWidth="1"/>
    <col min="6" max="10" width="15.85546875" style="42" customWidth="1"/>
    <col min="11" max="11" width="10" style="42" customWidth="1"/>
    <col min="12" max="12" width="9.5703125" style="42" customWidth="1"/>
    <col min="13" max="255" width="9.140625" style="42" customWidth="1"/>
    <col min="256" max="16384" width="77.85546875" style="42"/>
  </cols>
  <sheetData>
    <row r="4" spans="1:10">
      <c r="A4" s="246" t="s">
        <v>117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0" outlineLevel="1">
      <c r="A5" s="41"/>
      <c r="B5" s="50"/>
      <c r="C5" s="41"/>
      <c r="D5" s="41"/>
      <c r="E5" s="41"/>
      <c r="F5" s="41"/>
      <c r="G5" s="41"/>
      <c r="H5" s="41"/>
      <c r="I5" s="41"/>
      <c r="J5" s="41"/>
    </row>
    <row r="6" spans="1:10" ht="38.25" customHeight="1">
      <c r="A6" s="228" t="s">
        <v>180</v>
      </c>
      <c r="B6" s="247" t="s">
        <v>7</v>
      </c>
      <c r="C6" s="247" t="s">
        <v>299</v>
      </c>
      <c r="D6" s="222" t="s">
        <v>301</v>
      </c>
      <c r="E6" s="248" t="s">
        <v>309</v>
      </c>
      <c r="F6" s="229" t="s">
        <v>319</v>
      </c>
      <c r="G6" s="229" t="s">
        <v>251</v>
      </c>
      <c r="H6" s="229"/>
      <c r="I6" s="229"/>
      <c r="J6" s="229"/>
    </row>
    <row r="7" spans="1:10" ht="41.25" customHeight="1">
      <c r="A7" s="228"/>
      <c r="B7" s="247"/>
      <c r="C7" s="247"/>
      <c r="D7" s="226"/>
      <c r="E7" s="226"/>
      <c r="F7" s="229"/>
      <c r="G7" s="16" t="s">
        <v>142</v>
      </c>
      <c r="H7" s="16" t="s">
        <v>143</v>
      </c>
      <c r="I7" s="16" t="s">
        <v>144</v>
      </c>
      <c r="J7" s="16" t="s">
        <v>56</v>
      </c>
    </row>
    <row r="8" spans="1:10" ht="18" customHeight="1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</row>
    <row r="9" spans="1:10" ht="16.5" customHeight="1">
      <c r="A9" s="249" t="s">
        <v>113</v>
      </c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42.75" customHeight="1">
      <c r="A10" s="43" t="s">
        <v>43</v>
      </c>
      <c r="B10" s="7">
        <v>2000</v>
      </c>
      <c r="C10" s="122"/>
      <c r="D10" s="119"/>
      <c r="E10" s="119"/>
      <c r="F10" s="119"/>
      <c r="G10" s="119"/>
      <c r="H10" s="119"/>
      <c r="I10" s="119"/>
      <c r="J10" s="119"/>
    </row>
    <row r="11" spans="1:10" ht="20.100000000000001" customHeight="1">
      <c r="A11" s="43" t="s">
        <v>245</v>
      </c>
      <c r="B11" s="7">
        <v>2010</v>
      </c>
      <c r="C11" s="122"/>
      <c r="D11" s="122"/>
      <c r="E11" s="122"/>
      <c r="F11" s="122"/>
      <c r="G11" s="123"/>
      <c r="H11" s="123"/>
      <c r="I11" s="123"/>
      <c r="J11" s="123"/>
    </row>
    <row r="12" spans="1:10" ht="20.100000000000001" customHeight="1">
      <c r="A12" s="8" t="s">
        <v>145</v>
      </c>
      <c r="B12" s="7">
        <v>2020</v>
      </c>
      <c r="C12" s="122"/>
      <c r="D12" s="122"/>
      <c r="E12" s="122"/>
      <c r="F12" s="122"/>
      <c r="G12" s="123"/>
      <c r="H12" s="123"/>
      <c r="I12" s="123"/>
      <c r="J12" s="123"/>
    </row>
    <row r="13" spans="1:10" s="44" customFormat="1" ht="20.100000000000001" customHeight="1">
      <c r="A13" s="43" t="s">
        <v>54</v>
      </c>
      <c r="B13" s="7">
        <v>2030</v>
      </c>
      <c r="C13" s="122"/>
      <c r="D13" s="122"/>
      <c r="E13" s="122"/>
      <c r="F13" s="122"/>
      <c r="G13" s="122"/>
      <c r="H13" s="122"/>
      <c r="I13" s="122"/>
      <c r="J13" s="122"/>
    </row>
    <row r="14" spans="1:10" ht="16.5" customHeight="1">
      <c r="A14" s="43" t="s">
        <v>101</v>
      </c>
      <c r="B14" s="7">
        <v>2031</v>
      </c>
      <c r="C14" s="122"/>
      <c r="D14" s="122"/>
      <c r="E14" s="122"/>
      <c r="F14" s="122"/>
      <c r="G14" s="122"/>
      <c r="H14" s="122"/>
      <c r="I14" s="122"/>
      <c r="J14" s="122"/>
    </row>
    <row r="15" spans="1:10" ht="20.100000000000001" customHeight="1">
      <c r="A15" s="43" t="s">
        <v>12</v>
      </c>
      <c r="B15" s="7">
        <v>2040</v>
      </c>
      <c r="C15" s="124"/>
      <c r="D15" s="124"/>
      <c r="E15" s="124"/>
      <c r="F15" s="122"/>
      <c r="G15" s="122"/>
      <c r="H15" s="122"/>
      <c r="I15" s="122"/>
      <c r="J15" s="122"/>
    </row>
    <row r="16" spans="1:10" ht="20.100000000000001" customHeight="1">
      <c r="A16" s="43" t="s">
        <v>261</v>
      </c>
      <c r="B16" s="7">
        <v>2050</v>
      </c>
      <c r="C16" s="122"/>
      <c r="D16" s="122"/>
      <c r="E16" s="122"/>
      <c r="F16" s="122"/>
      <c r="G16" s="122"/>
      <c r="H16" s="122"/>
      <c r="I16" s="122"/>
      <c r="J16" s="122"/>
    </row>
    <row r="17" spans="1:10" ht="20.100000000000001" customHeight="1">
      <c r="A17" s="43" t="s">
        <v>262</v>
      </c>
      <c r="B17" s="7">
        <v>2060</v>
      </c>
      <c r="C17" s="122"/>
      <c r="D17" s="122"/>
      <c r="E17" s="122"/>
      <c r="F17" s="122"/>
      <c r="G17" s="122"/>
      <c r="H17" s="122"/>
      <c r="I17" s="122"/>
      <c r="J17" s="122"/>
    </row>
    <row r="18" spans="1:10" ht="33" customHeight="1">
      <c r="A18" s="43" t="s">
        <v>44</v>
      </c>
      <c r="B18" s="7">
        <v>2070</v>
      </c>
      <c r="C18" s="122"/>
      <c r="D18" s="122"/>
      <c r="E18" s="122"/>
      <c r="F18" s="122"/>
      <c r="G18" s="122"/>
      <c r="H18" s="122"/>
      <c r="I18" s="122"/>
      <c r="J18" s="122"/>
    </row>
    <row r="19" spans="1:10" ht="20.100000000000001" customHeight="1">
      <c r="A19" s="249" t="s">
        <v>114</v>
      </c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ht="20.100000000000001" customHeight="1">
      <c r="A20" s="43" t="s">
        <v>245</v>
      </c>
      <c r="B20" s="7">
        <v>2100</v>
      </c>
      <c r="C20" s="174">
        <v>234.5</v>
      </c>
      <c r="D20" s="174">
        <v>11.8</v>
      </c>
      <c r="E20" s="122">
        <v>12.4</v>
      </c>
      <c r="F20" s="122">
        <f>SUM(G20:J20)</f>
        <v>12.42398400000009</v>
      </c>
      <c r="G20" s="122">
        <f>'1.Фінансовий результат'!G79*15/100</f>
        <v>3.351996000000022</v>
      </c>
      <c r="H20" s="122">
        <f>'1.Фінансовий результат'!H79*15/100</f>
        <v>2.8599960000000224</v>
      </c>
      <c r="I20" s="122">
        <f>'1.Фінансовий результат'!I79*15/100</f>
        <v>2.8599960000000224</v>
      </c>
      <c r="J20" s="122">
        <f>'1.Фінансовий результат'!J79*15/100</f>
        <v>3.351996000000022</v>
      </c>
    </row>
    <row r="21" spans="1:10" s="44" customFormat="1" ht="20.100000000000001" customHeight="1">
      <c r="A21" s="43" t="s">
        <v>116</v>
      </c>
      <c r="B21" s="49">
        <v>2110</v>
      </c>
      <c r="C21" s="174">
        <v>315.5</v>
      </c>
      <c r="D21" s="174">
        <v>17.3</v>
      </c>
      <c r="E21" s="122">
        <f>'1.Фінансовий результат'!E77</f>
        <v>18.108000000000228</v>
      </c>
      <c r="F21" s="122">
        <f>SUM(G21:J21)</f>
        <v>18.18144000000013</v>
      </c>
      <c r="G21" s="122">
        <f>'1.Фінансовий результат'!G77</f>
        <v>4.9053600000000328</v>
      </c>
      <c r="H21" s="122">
        <f>'1.Фінансовий результат'!H77</f>
        <v>4.1853600000000322</v>
      </c>
      <c r="I21" s="122">
        <f>'1.Фінансовий результат'!I77</f>
        <v>4.1853600000000322</v>
      </c>
      <c r="J21" s="122">
        <f>'1.Фінансовий результат'!J77</f>
        <v>4.9053600000000328</v>
      </c>
    </row>
    <row r="22" spans="1:10" ht="37.5">
      <c r="A22" s="43" t="s">
        <v>215</v>
      </c>
      <c r="B22" s="49">
        <v>2120</v>
      </c>
      <c r="C22" s="174">
        <v>4503</v>
      </c>
      <c r="D22" s="174">
        <v>4640</v>
      </c>
      <c r="E22" s="122">
        <v>5276.6</v>
      </c>
      <c r="F22" s="122">
        <f>SUM(G22:J22)</f>
        <v>5500</v>
      </c>
      <c r="G22" s="122">
        <v>1375</v>
      </c>
      <c r="H22" s="122">
        <v>1375</v>
      </c>
      <c r="I22" s="122">
        <v>1375</v>
      </c>
      <c r="J22" s="122">
        <v>1375</v>
      </c>
    </row>
    <row r="23" spans="1:10" ht="36" customHeight="1">
      <c r="A23" s="43" t="s">
        <v>216</v>
      </c>
      <c r="B23" s="49">
        <v>2130</v>
      </c>
      <c r="C23" s="174"/>
      <c r="D23" s="174"/>
      <c r="E23" s="122"/>
      <c r="F23" s="122"/>
      <c r="G23" s="122"/>
      <c r="H23" s="122"/>
      <c r="I23" s="122"/>
      <c r="J23" s="122"/>
    </row>
    <row r="24" spans="1:10" s="46" customFormat="1" ht="42.75" customHeight="1">
      <c r="A24" s="200" t="s">
        <v>173</v>
      </c>
      <c r="B24" s="201">
        <v>2140</v>
      </c>
      <c r="C24" s="202">
        <v>2424.1</v>
      </c>
      <c r="D24" s="202">
        <f t="shared" ref="D24:J24" si="0">D25+D26+D27+D28+D29+D32+D33</f>
        <v>2672.2</v>
      </c>
      <c r="E24" s="203">
        <f t="shared" si="0"/>
        <v>3280.2999999999997</v>
      </c>
      <c r="F24" s="203">
        <f>F25+F26+F27+F28+F29+F32+F33</f>
        <v>3328</v>
      </c>
      <c r="G24" s="203">
        <f t="shared" si="0"/>
        <v>832</v>
      </c>
      <c r="H24" s="203">
        <f t="shared" si="0"/>
        <v>832</v>
      </c>
      <c r="I24" s="203">
        <f t="shared" si="0"/>
        <v>832</v>
      </c>
      <c r="J24" s="203">
        <f t="shared" si="0"/>
        <v>832</v>
      </c>
    </row>
    <row r="25" spans="1:10" ht="20.100000000000001" customHeight="1">
      <c r="A25" s="43" t="s">
        <v>69</v>
      </c>
      <c r="B25" s="49">
        <v>2141</v>
      </c>
      <c r="C25" s="174">
        <v>0</v>
      </c>
      <c r="D25" s="174">
        <v>0</v>
      </c>
      <c r="E25" s="122">
        <v>0</v>
      </c>
      <c r="F25" s="122">
        <f>SUM(G25:J25)</f>
        <v>0</v>
      </c>
      <c r="G25" s="122">
        <v>0</v>
      </c>
      <c r="H25" s="122">
        <v>0</v>
      </c>
      <c r="I25" s="122">
        <v>0</v>
      </c>
      <c r="J25" s="122">
        <v>0</v>
      </c>
    </row>
    <row r="26" spans="1:10" ht="20.100000000000001" customHeight="1">
      <c r="A26" s="43" t="s">
        <v>85</v>
      </c>
      <c r="B26" s="49">
        <v>2142</v>
      </c>
      <c r="C26" s="174">
        <v>0</v>
      </c>
      <c r="D26" s="174">
        <v>0</v>
      </c>
      <c r="E26" s="122">
        <v>0</v>
      </c>
      <c r="F26" s="122">
        <f t="shared" ref="F26:F34" si="1">SUM(G26:J26)</f>
        <v>0</v>
      </c>
      <c r="G26" s="122">
        <v>0</v>
      </c>
      <c r="H26" s="122">
        <v>0</v>
      </c>
      <c r="I26" s="122">
        <v>0</v>
      </c>
      <c r="J26" s="122">
        <v>0</v>
      </c>
    </row>
    <row r="27" spans="1:10" ht="20.100000000000001" customHeight="1">
      <c r="A27" s="43" t="s">
        <v>81</v>
      </c>
      <c r="B27" s="49">
        <v>2143</v>
      </c>
      <c r="C27" s="174">
        <v>0</v>
      </c>
      <c r="D27" s="174">
        <v>0</v>
      </c>
      <c r="E27" s="122">
        <v>0</v>
      </c>
      <c r="F27" s="122">
        <f t="shared" si="1"/>
        <v>0</v>
      </c>
      <c r="G27" s="122">
        <v>0</v>
      </c>
      <c r="H27" s="122">
        <v>0</v>
      </c>
      <c r="I27" s="122">
        <v>0</v>
      </c>
      <c r="J27" s="122">
        <v>0</v>
      </c>
    </row>
    <row r="28" spans="1:10" ht="20.100000000000001" customHeight="1">
      <c r="A28" s="43" t="s">
        <v>67</v>
      </c>
      <c r="B28" s="49">
        <v>2144</v>
      </c>
      <c r="C28" s="174">
        <v>2270.6999999999998</v>
      </c>
      <c r="D28" s="174">
        <v>2644.6</v>
      </c>
      <c r="E28" s="122">
        <v>3254.1</v>
      </c>
      <c r="F28" s="122">
        <f t="shared" si="1"/>
        <v>3300</v>
      </c>
      <c r="G28" s="122">
        <v>825</v>
      </c>
      <c r="H28" s="122">
        <v>825</v>
      </c>
      <c r="I28" s="122">
        <v>825</v>
      </c>
      <c r="J28" s="122">
        <v>825</v>
      </c>
    </row>
    <row r="29" spans="1:10" s="44" customFormat="1" ht="20.100000000000001" customHeight="1">
      <c r="A29" s="43" t="s">
        <v>130</v>
      </c>
      <c r="B29" s="49">
        <v>2145</v>
      </c>
      <c r="C29" s="174">
        <v>0</v>
      </c>
      <c r="D29" s="174">
        <v>0</v>
      </c>
      <c r="E29" s="122">
        <v>0</v>
      </c>
      <c r="F29" s="122">
        <f t="shared" si="1"/>
        <v>0</v>
      </c>
      <c r="G29" s="122">
        <v>0</v>
      </c>
      <c r="H29" s="122">
        <v>0</v>
      </c>
      <c r="I29" s="122">
        <v>0</v>
      </c>
      <c r="J29" s="122">
        <v>0</v>
      </c>
    </row>
    <row r="30" spans="1:10" ht="37.5">
      <c r="A30" s="43" t="s">
        <v>178</v>
      </c>
      <c r="B30" s="49" t="s">
        <v>163</v>
      </c>
      <c r="C30" s="174"/>
      <c r="D30" s="174"/>
      <c r="E30" s="122"/>
      <c r="F30" s="122"/>
      <c r="G30" s="122"/>
      <c r="H30" s="122"/>
      <c r="I30" s="122"/>
      <c r="J30" s="122"/>
    </row>
    <row r="31" spans="1:10" ht="20.100000000000001" customHeight="1">
      <c r="A31" s="43" t="s">
        <v>13</v>
      </c>
      <c r="B31" s="49" t="s">
        <v>164</v>
      </c>
      <c r="C31" s="174">
        <v>0</v>
      </c>
      <c r="D31" s="174">
        <v>0</v>
      </c>
      <c r="E31" s="122">
        <v>0</v>
      </c>
      <c r="F31" s="122">
        <f t="shared" si="1"/>
        <v>0</v>
      </c>
      <c r="G31" s="122">
        <v>0</v>
      </c>
      <c r="H31" s="122">
        <v>0</v>
      </c>
      <c r="I31" s="122">
        <v>0</v>
      </c>
      <c r="J31" s="122">
        <v>0</v>
      </c>
    </row>
    <row r="32" spans="1:10" s="44" customFormat="1" ht="20.100000000000001" customHeight="1">
      <c r="A32" s="43" t="s">
        <v>315</v>
      </c>
      <c r="B32" s="49">
        <v>2146</v>
      </c>
      <c r="C32" s="174">
        <f>'1.Фінансовий результат'!C55</f>
        <v>8.3000000000000007</v>
      </c>
      <c r="D32" s="174">
        <v>27.6</v>
      </c>
      <c r="E32" s="122">
        <v>26.2</v>
      </c>
      <c r="F32" s="122">
        <f t="shared" si="1"/>
        <v>28</v>
      </c>
      <c r="G32" s="122">
        <v>7</v>
      </c>
      <c r="H32" s="122">
        <v>7</v>
      </c>
      <c r="I32" s="122">
        <v>7</v>
      </c>
      <c r="J32" s="122">
        <v>7</v>
      </c>
    </row>
    <row r="33" spans="1:12" ht="18.75" customHeight="1">
      <c r="A33" s="43" t="s">
        <v>286</v>
      </c>
      <c r="B33" s="49">
        <v>2147</v>
      </c>
      <c r="C33" s="174">
        <v>0</v>
      </c>
      <c r="D33" s="174"/>
      <c r="E33" s="122"/>
      <c r="F33" s="122"/>
      <c r="G33" s="122"/>
      <c r="H33" s="122"/>
      <c r="I33" s="122"/>
      <c r="J33" s="122"/>
    </row>
    <row r="34" spans="1:12" s="44" customFormat="1" ht="20.25" customHeight="1">
      <c r="A34" s="43" t="s">
        <v>68</v>
      </c>
      <c r="B34" s="49">
        <v>2150</v>
      </c>
      <c r="C34" s="174">
        <f>'1.Фінансовий результат'!C88</f>
        <v>2275</v>
      </c>
      <c r="D34" s="174">
        <f>'1.Фінансовий результат'!D88</f>
        <v>2960</v>
      </c>
      <c r="E34" s="174">
        <f>'1.Фінансовий результат'!E88</f>
        <v>3057.6</v>
      </c>
      <c r="F34" s="174">
        <f>'1.Фінансовий результат'!F88</f>
        <v>3703.3919999999998</v>
      </c>
      <c r="G34" s="122">
        <f>'1.Фінансовий результат'!G88</f>
        <v>925.84799999999996</v>
      </c>
      <c r="H34" s="122">
        <f>'1.Фінансовий результат'!H88</f>
        <v>925.84799999999996</v>
      </c>
      <c r="I34" s="122">
        <f>'1.Фінансовий результат'!I88</f>
        <v>925.84799999999996</v>
      </c>
      <c r="J34" s="122">
        <f>'1.Фінансовий результат'!J88</f>
        <v>925.84799999999996</v>
      </c>
    </row>
    <row r="35" spans="1:12" s="112" customFormat="1" ht="21.75" customHeight="1">
      <c r="A35" s="200" t="s">
        <v>182</v>
      </c>
      <c r="B35" s="201">
        <v>2200</v>
      </c>
      <c r="C35" s="202">
        <f>C20+C21+C22+C24+C34</f>
        <v>9752.1</v>
      </c>
      <c r="D35" s="202">
        <f t="shared" ref="C35:J35" si="2">D20+D21+D22+D24+D34</f>
        <v>10301.299999999999</v>
      </c>
      <c r="E35" s="203">
        <f t="shared" si="2"/>
        <v>11645.008</v>
      </c>
      <c r="F35" s="203">
        <f>F20+F21+F22+F24+F34</f>
        <v>12561.997424000001</v>
      </c>
      <c r="G35" s="203">
        <f t="shared" si="2"/>
        <v>3141.105356</v>
      </c>
      <c r="H35" s="203">
        <f t="shared" si="2"/>
        <v>3139.893356</v>
      </c>
      <c r="I35" s="203">
        <f t="shared" si="2"/>
        <v>3139.893356</v>
      </c>
      <c r="J35" s="203">
        <f t="shared" si="2"/>
        <v>3141.105356</v>
      </c>
    </row>
    <row r="36" spans="1:12" s="44" customFormat="1" ht="20.100000000000001" customHeight="1">
      <c r="A36" s="64"/>
      <c r="B36" s="45"/>
      <c r="C36" s="62"/>
      <c r="D36" s="62"/>
      <c r="E36" s="62"/>
      <c r="F36" s="62"/>
      <c r="G36" s="63"/>
      <c r="H36" s="63"/>
      <c r="I36" s="63"/>
      <c r="J36" s="63"/>
    </row>
    <row r="37" spans="1:12" s="3" customFormat="1" ht="20.100000000000001" customHeight="1">
      <c r="A37" s="50" t="s">
        <v>260</v>
      </c>
      <c r="B37" s="1"/>
      <c r="C37" s="233" t="s">
        <v>86</v>
      </c>
      <c r="D37" s="233"/>
      <c r="E37" s="233"/>
      <c r="F37" s="250"/>
      <c r="G37" s="15"/>
      <c r="H37" s="217" t="s">
        <v>295</v>
      </c>
      <c r="I37" s="217"/>
      <c r="J37" s="217"/>
    </row>
    <row r="38" spans="1:12" s="2" customFormat="1" ht="20.100000000000001" customHeight="1">
      <c r="A38" s="65" t="s">
        <v>191</v>
      </c>
      <c r="B38" s="3"/>
      <c r="C38" s="236" t="s">
        <v>190</v>
      </c>
      <c r="D38" s="236"/>
      <c r="E38" s="236"/>
      <c r="F38" s="236"/>
      <c r="G38" s="29"/>
      <c r="H38" s="237" t="s">
        <v>82</v>
      </c>
      <c r="I38" s="237"/>
      <c r="J38" s="237"/>
    </row>
    <row r="39" spans="1:12" s="45" customFormat="1">
      <c r="A39" s="57"/>
      <c r="F39" s="42"/>
      <c r="G39" s="42"/>
      <c r="H39" s="42"/>
      <c r="I39" s="42"/>
      <c r="J39" s="42"/>
      <c r="K39" s="42"/>
      <c r="L39" s="42"/>
    </row>
    <row r="40" spans="1:12" s="45" customFormat="1">
      <c r="A40" s="57"/>
      <c r="F40" s="42"/>
      <c r="G40" s="42"/>
      <c r="H40" s="42"/>
      <c r="I40" s="42"/>
      <c r="J40" s="42"/>
      <c r="K40" s="42"/>
      <c r="L40" s="42"/>
    </row>
    <row r="41" spans="1:12" s="45" customFormat="1">
      <c r="A41" s="57"/>
      <c r="F41" s="42"/>
      <c r="G41" s="42"/>
      <c r="H41" s="42"/>
      <c r="I41" s="42"/>
      <c r="J41" s="42"/>
      <c r="K41" s="42"/>
      <c r="L41" s="42"/>
    </row>
    <row r="42" spans="1:12" s="45" customFormat="1">
      <c r="A42" s="57"/>
      <c r="F42" s="42"/>
      <c r="G42" s="42"/>
      <c r="H42" s="42"/>
      <c r="I42" s="42"/>
      <c r="J42" s="42"/>
      <c r="K42" s="42"/>
      <c r="L42" s="42"/>
    </row>
    <row r="43" spans="1:12" s="45" customFormat="1">
      <c r="A43" s="57"/>
      <c r="F43" s="42"/>
      <c r="G43" s="42"/>
      <c r="H43" s="42"/>
      <c r="I43" s="42"/>
      <c r="J43" s="42"/>
      <c r="K43" s="42"/>
      <c r="L43" s="42"/>
    </row>
    <row r="44" spans="1:12" s="45" customFormat="1">
      <c r="A44" s="57"/>
      <c r="F44" s="42"/>
      <c r="G44" s="42"/>
      <c r="H44" s="42"/>
      <c r="I44" s="42"/>
      <c r="J44" s="42"/>
      <c r="K44" s="42"/>
      <c r="L44" s="42"/>
    </row>
    <row r="45" spans="1:12" s="45" customFormat="1">
      <c r="A45" s="57"/>
      <c r="F45" s="42"/>
      <c r="G45" s="42"/>
      <c r="H45" s="42"/>
      <c r="I45" s="42"/>
      <c r="J45" s="42"/>
      <c r="K45" s="42"/>
      <c r="L45" s="42"/>
    </row>
    <row r="46" spans="1:12" s="45" customFormat="1">
      <c r="A46" s="57"/>
      <c r="F46" s="42"/>
      <c r="G46" s="42"/>
      <c r="H46" s="42"/>
      <c r="I46" s="42"/>
      <c r="J46" s="42"/>
      <c r="K46" s="42"/>
      <c r="L46" s="42"/>
    </row>
    <row r="47" spans="1:12" s="45" customFormat="1">
      <c r="A47" s="57"/>
      <c r="F47" s="42"/>
      <c r="G47" s="42"/>
      <c r="H47" s="42"/>
      <c r="I47" s="42"/>
      <c r="J47" s="42"/>
      <c r="K47" s="42"/>
      <c r="L47" s="42"/>
    </row>
    <row r="48" spans="1:12" s="45" customFormat="1">
      <c r="A48" s="57"/>
      <c r="F48" s="42"/>
      <c r="G48" s="42"/>
      <c r="H48" s="42"/>
      <c r="I48" s="42"/>
      <c r="J48" s="42"/>
      <c r="K48" s="42"/>
      <c r="L48" s="42"/>
    </row>
    <row r="49" spans="1:12" s="45" customFormat="1">
      <c r="A49" s="57"/>
      <c r="F49" s="42"/>
      <c r="G49" s="42"/>
      <c r="H49" s="42"/>
      <c r="I49" s="42"/>
      <c r="J49" s="42"/>
      <c r="K49" s="42"/>
      <c r="L49" s="42"/>
    </row>
    <row r="50" spans="1:12" s="45" customFormat="1">
      <c r="A50" s="57"/>
      <c r="F50" s="42"/>
      <c r="G50" s="42"/>
      <c r="H50" s="42"/>
      <c r="I50" s="42"/>
      <c r="J50" s="42"/>
      <c r="K50" s="42"/>
      <c r="L50" s="42"/>
    </row>
    <row r="51" spans="1:12" s="45" customFormat="1">
      <c r="A51" s="57"/>
      <c r="F51" s="42"/>
      <c r="G51" s="42"/>
      <c r="H51" s="42"/>
      <c r="I51" s="42"/>
      <c r="J51" s="42"/>
      <c r="K51" s="42"/>
      <c r="L51" s="42"/>
    </row>
    <row r="52" spans="1:12" s="45" customFormat="1">
      <c r="A52" s="57"/>
      <c r="F52" s="42"/>
      <c r="G52" s="42"/>
      <c r="H52" s="42"/>
      <c r="I52" s="42"/>
      <c r="J52" s="42"/>
      <c r="K52" s="42"/>
      <c r="L52" s="42"/>
    </row>
    <row r="53" spans="1:12" s="45" customFormat="1">
      <c r="A53" s="57"/>
      <c r="F53" s="42"/>
      <c r="G53" s="42"/>
      <c r="H53" s="42"/>
      <c r="I53" s="42"/>
      <c r="J53" s="42"/>
      <c r="K53" s="42"/>
      <c r="L53" s="42"/>
    </row>
    <row r="54" spans="1:12" s="45" customFormat="1">
      <c r="A54" s="57"/>
      <c r="F54" s="42"/>
      <c r="G54" s="42"/>
      <c r="H54" s="42"/>
      <c r="I54" s="42"/>
      <c r="J54" s="42"/>
      <c r="K54" s="42"/>
      <c r="L54" s="42"/>
    </row>
    <row r="55" spans="1:12" s="45" customFormat="1">
      <c r="A55" s="57"/>
      <c r="F55" s="42"/>
      <c r="G55" s="42"/>
      <c r="H55" s="42"/>
      <c r="I55" s="42"/>
      <c r="J55" s="42"/>
      <c r="K55" s="42"/>
      <c r="L55" s="42"/>
    </row>
    <row r="56" spans="1:12" s="45" customFormat="1">
      <c r="A56" s="57"/>
      <c r="F56" s="42"/>
      <c r="G56" s="42"/>
      <c r="H56" s="42"/>
      <c r="I56" s="42"/>
      <c r="J56" s="42"/>
      <c r="K56" s="42"/>
      <c r="L56" s="42"/>
    </row>
    <row r="57" spans="1:12" s="45" customFormat="1">
      <c r="A57" s="57"/>
      <c r="F57" s="42"/>
      <c r="G57" s="42"/>
      <c r="H57" s="42"/>
      <c r="I57" s="42"/>
      <c r="J57" s="42"/>
      <c r="K57" s="42"/>
      <c r="L57" s="42"/>
    </row>
    <row r="58" spans="1:12" s="45" customFormat="1">
      <c r="A58" s="57"/>
      <c r="F58" s="42"/>
      <c r="G58" s="42"/>
      <c r="H58" s="42"/>
      <c r="I58" s="42"/>
      <c r="J58" s="42"/>
      <c r="K58" s="42"/>
      <c r="L58" s="42"/>
    </row>
    <row r="59" spans="1:12" s="45" customFormat="1">
      <c r="A59" s="57"/>
      <c r="F59" s="42"/>
      <c r="G59" s="42"/>
      <c r="H59" s="42"/>
      <c r="I59" s="42"/>
      <c r="J59" s="42"/>
      <c r="K59" s="42"/>
      <c r="L59" s="42"/>
    </row>
    <row r="60" spans="1:12" s="45" customFormat="1">
      <c r="A60" s="57"/>
      <c r="F60" s="42"/>
      <c r="G60" s="42"/>
      <c r="H60" s="42"/>
      <c r="I60" s="42"/>
      <c r="J60" s="42"/>
      <c r="K60" s="42"/>
      <c r="L60" s="42"/>
    </row>
    <row r="61" spans="1:12" s="45" customFormat="1">
      <c r="A61" s="57"/>
      <c r="F61" s="42"/>
      <c r="G61" s="42"/>
      <c r="H61" s="42"/>
      <c r="I61" s="42"/>
      <c r="J61" s="42"/>
      <c r="K61" s="42"/>
      <c r="L61" s="42"/>
    </row>
    <row r="62" spans="1:12" s="45" customFormat="1">
      <c r="A62" s="57"/>
      <c r="F62" s="42"/>
      <c r="G62" s="42"/>
      <c r="H62" s="42"/>
      <c r="I62" s="42"/>
      <c r="J62" s="42"/>
      <c r="K62" s="42"/>
      <c r="L62" s="42"/>
    </row>
    <row r="63" spans="1:12" s="45" customFormat="1">
      <c r="A63" s="57"/>
      <c r="F63" s="42"/>
      <c r="G63" s="42"/>
      <c r="H63" s="42"/>
      <c r="I63" s="42"/>
      <c r="J63" s="42"/>
      <c r="K63" s="42"/>
      <c r="L63" s="42"/>
    </row>
    <row r="64" spans="1:12" s="45" customFormat="1">
      <c r="A64" s="57"/>
      <c r="F64" s="42"/>
      <c r="G64" s="42"/>
      <c r="H64" s="42"/>
      <c r="I64" s="42"/>
      <c r="J64" s="42"/>
      <c r="K64" s="42"/>
      <c r="L64" s="42"/>
    </row>
    <row r="65" spans="1:12" s="45" customFormat="1">
      <c r="A65" s="57"/>
      <c r="F65" s="42"/>
      <c r="G65" s="42"/>
      <c r="H65" s="42"/>
      <c r="I65" s="42"/>
      <c r="J65" s="42"/>
      <c r="K65" s="42"/>
      <c r="L65" s="42"/>
    </row>
    <row r="66" spans="1:12" s="45" customFormat="1">
      <c r="A66" s="57"/>
      <c r="F66" s="42"/>
      <c r="G66" s="42"/>
      <c r="H66" s="42"/>
      <c r="I66" s="42"/>
      <c r="J66" s="42"/>
      <c r="K66" s="42"/>
      <c r="L66" s="42"/>
    </row>
    <row r="67" spans="1:12" s="45" customFormat="1">
      <c r="A67" s="57"/>
      <c r="F67" s="42"/>
      <c r="G67" s="42"/>
      <c r="H67" s="42"/>
      <c r="I67" s="42"/>
      <c r="J67" s="42"/>
      <c r="K67" s="42"/>
      <c r="L67" s="42"/>
    </row>
    <row r="68" spans="1:12" s="45" customFormat="1">
      <c r="A68" s="57"/>
      <c r="F68" s="42"/>
      <c r="G68" s="42"/>
      <c r="H68" s="42"/>
      <c r="I68" s="42"/>
      <c r="J68" s="42"/>
      <c r="K68" s="42"/>
      <c r="L68" s="42"/>
    </row>
    <row r="69" spans="1:12" s="45" customFormat="1">
      <c r="A69" s="57"/>
      <c r="F69" s="42"/>
      <c r="G69" s="42"/>
      <c r="H69" s="42"/>
      <c r="I69" s="42"/>
      <c r="J69" s="42"/>
      <c r="K69" s="42"/>
      <c r="L69" s="42"/>
    </row>
    <row r="70" spans="1:12" s="45" customFormat="1">
      <c r="A70" s="57"/>
      <c r="F70" s="42"/>
      <c r="G70" s="42"/>
      <c r="H70" s="42"/>
      <c r="I70" s="42"/>
      <c r="J70" s="42"/>
      <c r="K70" s="42"/>
      <c r="L70" s="42"/>
    </row>
    <row r="71" spans="1:12" s="45" customFormat="1">
      <c r="A71" s="57"/>
      <c r="F71" s="42"/>
      <c r="G71" s="42"/>
      <c r="H71" s="42"/>
      <c r="I71" s="42"/>
      <c r="J71" s="42"/>
      <c r="K71" s="42"/>
      <c r="L71" s="42"/>
    </row>
    <row r="72" spans="1:12" s="45" customFormat="1">
      <c r="A72" s="57"/>
      <c r="F72" s="42"/>
      <c r="G72" s="42"/>
      <c r="H72" s="42"/>
      <c r="I72" s="42"/>
      <c r="J72" s="42"/>
      <c r="K72" s="42"/>
      <c r="L72" s="42"/>
    </row>
    <row r="73" spans="1:12" s="45" customFormat="1">
      <c r="A73" s="57"/>
      <c r="F73" s="42"/>
      <c r="G73" s="42"/>
      <c r="H73" s="42"/>
      <c r="I73" s="42"/>
      <c r="J73" s="42"/>
      <c r="K73" s="42"/>
      <c r="L73" s="42"/>
    </row>
    <row r="74" spans="1:12" s="45" customFormat="1">
      <c r="A74" s="57"/>
      <c r="F74" s="42"/>
      <c r="G74" s="42"/>
      <c r="H74" s="42"/>
      <c r="I74" s="42"/>
      <c r="J74" s="42"/>
      <c r="K74" s="42"/>
      <c r="L74" s="42"/>
    </row>
    <row r="75" spans="1:12" s="45" customFormat="1">
      <c r="A75" s="57"/>
      <c r="F75" s="42"/>
      <c r="G75" s="42"/>
      <c r="H75" s="42"/>
      <c r="I75" s="42"/>
      <c r="J75" s="42"/>
      <c r="K75" s="42"/>
      <c r="L75" s="42"/>
    </row>
    <row r="76" spans="1:12" s="45" customFormat="1">
      <c r="A76" s="57"/>
      <c r="F76" s="42"/>
      <c r="G76" s="42"/>
      <c r="H76" s="42"/>
      <c r="I76" s="42"/>
      <c r="J76" s="42"/>
      <c r="K76" s="42"/>
      <c r="L76" s="42"/>
    </row>
    <row r="77" spans="1:12" s="45" customFormat="1">
      <c r="A77" s="57"/>
      <c r="F77" s="42"/>
      <c r="G77" s="42"/>
      <c r="H77" s="42"/>
      <c r="I77" s="42"/>
      <c r="J77" s="42"/>
      <c r="K77" s="42"/>
      <c r="L77" s="42"/>
    </row>
    <row r="78" spans="1:12" s="45" customFormat="1">
      <c r="A78" s="57"/>
      <c r="F78" s="42"/>
      <c r="G78" s="42"/>
      <c r="H78" s="42"/>
      <c r="I78" s="42"/>
      <c r="J78" s="42"/>
      <c r="K78" s="42"/>
      <c r="L78" s="42"/>
    </row>
    <row r="79" spans="1:12" s="45" customFormat="1">
      <c r="A79" s="57"/>
      <c r="F79" s="42"/>
      <c r="G79" s="42"/>
      <c r="H79" s="42"/>
      <c r="I79" s="42"/>
      <c r="J79" s="42"/>
      <c r="K79" s="42"/>
      <c r="L79" s="42"/>
    </row>
    <row r="80" spans="1:12" s="45" customFormat="1">
      <c r="A80" s="57"/>
      <c r="F80" s="42"/>
      <c r="G80" s="42"/>
      <c r="H80" s="42"/>
      <c r="I80" s="42"/>
      <c r="J80" s="42"/>
      <c r="K80" s="42"/>
      <c r="L80" s="42"/>
    </row>
    <row r="81" spans="1:12" s="45" customFormat="1">
      <c r="A81" s="57"/>
      <c r="F81" s="42"/>
      <c r="G81" s="42"/>
      <c r="H81" s="42"/>
      <c r="I81" s="42"/>
      <c r="J81" s="42"/>
      <c r="K81" s="42"/>
      <c r="L81" s="42"/>
    </row>
    <row r="82" spans="1:12" s="45" customFormat="1">
      <c r="A82" s="57"/>
      <c r="F82" s="42"/>
      <c r="G82" s="42"/>
      <c r="H82" s="42"/>
      <c r="I82" s="42"/>
      <c r="J82" s="42"/>
      <c r="K82" s="42"/>
      <c r="L82" s="42"/>
    </row>
    <row r="83" spans="1:12" s="45" customFormat="1">
      <c r="A83" s="57"/>
      <c r="F83" s="42"/>
      <c r="G83" s="42"/>
      <c r="H83" s="42"/>
      <c r="I83" s="42"/>
      <c r="J83" s="42"/>
      <c r="K83" s="42"/>
      <c r="L83" s="42"/>
    </row>
    <row r="84" spans="1:12" s="45" customFormat="1">
      <c r="A84" s="57"/>
      <c r="F84" s="42"/>
      <c r="G84" s="42"/>
      <c r="H84" s="42"/>
      <c r="I84" s="42"/>
      <c r="J84" s="42"/>
      <c r="K84" s="42"/>
      <c r="L84" s="42"/>
    </row>
    <row r="85" spans="1:12" s="45" customFormat="1">
      <c r="A85" s="57"/>
      <c r="F85" s="42"/>
      <c r="G85" s="42"/>
      <c r="H85" s="42"/>
      <c r="I85" s="42"/>
      <c r="J85" s="42"/>
      <c r="K85" s="42"/>
      <c r="L85" s="42"/>
    </row>
    <row r="86" spans="1:12" s="45" customFormat="1">
      <c r="A86" s="57"/>
      <c r="F86" s="42"/>
      <c r="G86" s="42"/>
      <c r="H86" s="42"/>
      <c r="I86" s="42"/>
      <c r="J86" s="42"/>
      <c r="K86" s="42"/>
      <c r="L86" s="42"/>
    </row>
    <row r="87" spans="1:12" s="45" customFormat="1">
      <c r="A87" s="57"/>
      <c r="F87" s="42"/>
      <c r="G87" s="42"/>
      <c r="H87" s="42"/>
      <c r="I87" s="42"/>
      <c r="J87" s="42"/>
      <c r="K87" s="42"/>
      <c r="L87" s="42"/>
    </row>
    <row r="88" spans="1:12" s="45" customFormat="1">
      <c r="A88" s="57"/>
      <c r="F88" s="42"/>
      <c r="G88" s="42"/>
      <c r="H88" s="42"/>
      <c r="I88" s="42"/>
      <c r="J88" s="42"/>
      <c r="K88" s="42"/>
      <c r="L88" s="42"/>
    </row>
    <row r="89" spans="1:12" s="45" customFormat="1">
      <c r="A89" s="57"/>
      <c r="F89" s="42"/>
      <c r="G89" s="42"/>
      <c r="H89" s="42"/>
      <c r="I89" s="42"/>
      <c r="J89" s="42"/>
      <c r="K89" s="42"/>
      <c r="L89" s="42"/>
    </row>
    <row r="90" spans="1:12" s="45" customFormat="1">
      <c r="A90" s="57"/>
      <c r="F90" s="42"/>
      <c r="G90" s="42"/>
      <c r="H90" s="42"/>
      <c r="I90" s="42"/>
      <c r="J90" s="42"/>
      <c r="K90" s="42"/>
      <c r="L90" s="42"/>
    </row>
    <row r="91" spans="1:12" s="45" customFormat="1">
      <c r="A91" s="57"/>
      <c r="F91" s="42"/>
      <c r="G91" s="42"/>
      <c r="H91" s="42"/>
      <c r="I91" s="42"/>
      <c r="J91" s="42"/>
      <c r="K91" s="42"/>
      <c r="L91" s="42"/>
    </row>
    <row r="92" spans="1:12" s="45" customFormat="1">
      <c r="A92" s="57"/>
      <c r="F92" s="42"/>
      <c r="G92" s="42"/>
      <c r="H92" s="42"/>
      <c r="I92" s="42"/>
      <c r="J92" s="42"/>
      <c r="K92" s="42"/>
      <c r="L92" s="42"/>
    </row>
    <row r="93" spans="1:12" s="45" customFormat="1">
      <c r="A93" s="57"/>
      <c r="F93" s="42"/>
      <c r="G93" s="42"/>
      <c r="H93" s="42"/>
      <c r="I93" s="42"/>
      <c r="J93" s="42"/>
      <c r="K93" s="42"/>
      <c r="L93" s="42"/>
    </row>
    <row r="94" spans="1:12" s="45" customFormat="1">
      <c r="A94" s="57"/>
      <c r="F94" s="42"/>
      <c r="G94" s="42"/>
      <c r="H94" s="42"/>
      <c r="I94" s="42"/>
      <c r="J94" s="42"/>
      <c r="K94" s="42"/>
      <c r="L94" s="42"/>
    </row>
    <row r="95" spans="1:12" s="45" customFormat="1">
      <c r="A95" s="57"/>
      <c r="F95" s="42"/>
      <c r="G95" s="42"/>
      <c r="H95" s="42"/>
      <c r="I95" s="42"/>
      <c r="J95" s="42"/>
      <c r="K95" s="42"/>
      <c r="L95" s="42"/>
    </row>
    <row r="96" spans="1:12" s="45" customFormat="1">
      <c r="A96" s="57"/>
      <c r="F96" s="42"/>
      <c r="G96" s="42"/>
      <c r="H96" s="42"/>
      <c r="I96" s="42"/>
      <c r="J96" s="42"/>
      <c r="K96" s="42"/>
      <c r="L96" s="42"/>
    </row>
    <row r="97" spans="1:12" s="45" customFormat="1">
      <c r="A97" s="57"/>
      <c r="F97" s="42"/>
      <c r="G97" s="42"/>
      <c r="H97" s="42"/>
      <c r="I97" s="42"/>
      <c r="J97" s="42"/>
      <c r="K97" s="42"/>
      <c r="L97" s="42"/>
    </row>
    <row r="98" spans="1:12" s="45" customFormat="1">
      <c r="A98" s="57"/>
      <c r="F98" s="42"/>
      <c r="G98" s="42"/>
      <c r="H98" s="42"/>
      <c r="I98" s="42"/>
      <c r="J98" s="42"/>
      <c r="K98" s="42"/>
      <c r="L98" s="42"/>
    </row>
    <row r="99" spans="1:12" s="45" customFormat="1">
      <c r="A99" s="57"/>
      <c r="F99" s="42"/>
      <c r="G99" s="42"/>
      <c r="H99" s="42"/>
      <c r="I99" s="42"/>
      <c r="J99" s="42"/>
      <c r="K99" s="42"/>
      <c r="L99" s="42"/>
    </row>
    <row r="100" spans="1:12" s="45" customFormat="1">
      <c r="A100" s="57"/>
      <c r="F100" s="42"/>
      <c r="G100" s="42"/>
      <c r="H100" s="42"/>
      <c r="I100" s="42"/>
      <c r="J100" s="42"/>
      <c r="K100" s="42"/>
      <c r="L100" s="42"/>
    </row>
    <row r="101" spans="1:12" s="45" customFormat="1">
      <c r="A101" s="57"/>
      <c r="F101" s="42"/>
      <c r="G101" s="42"/>
      <c r="H101" s="42"/>
      <c r="I101" s="42"/>
      <c r="J101" s="42"/>
      <c r="K101" s="42"/>
      <c r="L101" s="42"/>
    </row>
    <row r="102" spans="1:12" s="45" customFormat="1">
      <c r="A102" s="57"/>
      <c r="F102" s="42"/>
      <c r="G102" s="42"/>
      <c r="H102" s="42"/>
      <c r="I102" s="42"/>
      <c r="J102" s="42"/>
      <c r="K102" s="42"/>
      <c r="L102" s="42"/>
    </row>
    <row r="103" spans="1:12" s="45" customFormat="1">
      <c r="A103" s="57"/>
      <c r="F103" s="42"/>
      <c r="G103" s="42"/>
      <c r="H103" s="42"/>
      <c r="I103" s="42"/>
      <c r="J103" s="42"/>
      <c r="K103" s="42"/>
      <c r="L103" s="42"/>
    </row>
    <row r="104" spans="1:12" s="45" customFormat="1">
      <c r="A104" s="57"/>
      <c r="F104" s="42"/>
      <c r="G104" s="42"/>
      <c r="H104" s="42"/>
      <c r="I104" s="42"/>
      <c r="J104" s="42"/>
      <c r="K104" s="42"/>
      <c r="L104" s="42"/>
    </row>
    <row r="105" spans="1:12" s="45" customFormat="1">
      <c r="A105" s="57"/>
      <c r="F105" s="42"/>
      <c r="G105" s="42"/>
      <c r="H105" s="42"/>
      <c r="I105" s="42"/>
      <c r="J105" s="42"/>
      <c r="K105" s="42"/>
      <c r="L105" s="42"/>
    </row>
    <row r="106" spans="1:12" s="45" customFormat="1">
      <c r="A106" s="57"/>
      <c r="F106" s="42"/>
      <c r="G106" s="42"/>
      <c r="H106" s="42"/>
      <c r="I106" s="42"/>
      <c r="J106" s="42"/>
      <c r="K106" s="42"/>
      <c r="L106" s="42"/>
    </row>
    <row r="107" spans="1:12" s="45" customFormat="1">
      <c r="A107" s="57"/>
      <c r="F107" s="42"/>
      <c r="G107" s="42"/>
      <c r="H107" s="42"/>
      <c r="I107" s="42"/>
      <c r="J107" s="42"/>
      <c r="K107" s="42"/>
      <c r="L107" s="42"/>
    </row>
    <row r="108" spans="1:12" s="45" customFormat="1">
      <c r="A108" s="57"/>
      <c r="F108" s="42"/>
      <c r="G108" s="42"/>
      <c r="H108" s="42"/>
      <c r="I108" s="42"/>
      <c r="J108" s="42"/>
      <c r="K108" s="42"/>
      <c r="L108" s="42"/>
    </row>
    <row r="109" spans="1:12" s="45" customFormat="1">
      <c r="A109" s="57"/>
      <c r="F109" s="42"/>
      <c r="G109" s="42"/>
      <c r="H109" s="42"/>
      <c r="I109" s="42"/>
      <c r="J109" s="42"/>
      <c r="K109" s="42"/>
      <c r="L109" s="42"/>
    </row>
    <row r="110" spans="1:12" s="45" customFormat="1">
      <c r="A110" s="57"/>
      <c r="F110" s="42"/>
      <c r="G110" s="42"/>
      <c r="H110" s="42"/>
      <c r="I110" s="42"/>
      <c r="J110" s="42"/>
      <c r="K110" s="42"/>
      <c r="L110" s="42"/>
    </row>
    <row r="111" spans="1:12" s="45" customFormat="1">
      <c r="A111" s="57"/>
      <c r="F111" s="42"/>
      <c r="G111" s="42"/>
      <c r="H111" s="42"/>
      <c r="I111" s="42"/>
      <c r="J111" s="42"/>
      <c r="K111" s="42"/>
      <c r="L111" s="42"/>
    </row>
    <row r="112" spans="1:12" s="45" customFormat="1">
      <c r="A112" s="57"/>
      <c r="F112" s="42"/>
      <c r="G112" s="42"/>
      <c r="H112" s="42"/>
      <c r="I112" s="42"/>
      <c r="J112" s="42"/>
      <c r="K112" s="42"/>
      <c r="L112" s="42"/>
    </row>
    <row r="113" spans="1:12" s="45" customFormat="1">
      <c r="A113" s="57"/>
      <c r="F113" s="42"/>
      <c r="G113" s="42"/>
      <c r="H113" s="42"/>
      <c r="I113" s="42"/>
      <c r="J113" s="42"/>
      <c r="K113" s="42"/>
      <c r="L113" s="42"/>
    </row>
    <row r="114" spans="1:12" s="45" customFormat="1">
      <c r="A114" s="57"/>
      <c r="F114" s="42"/>
      <c r="G114" s="42"/>
      <c r="H114" s="42"/>
      <c r="I114" s="42"/>
      <c r="J114" s="42"/>
      <c r="K114" s="42"/>
      <c r="L114" s="42"/>
    </row>
    <row r="115" spans="1:12" s="45" customFormat="1">
      <c r="A115" s="57"/>
      <c r="F115" s="42"/>
      <c r="G115" s="42"/>
      <c r="H115" s="42"/>
      <c r="I115" s="42"/>
      <c r="J115" s="42"/>
      <c r="K115" s="42"/>
      <c r="L115" s="42"/>
    </row>
    <row r="116" spans="1:12" s="45" customFormat="1">
      <c r="A116" s="57"/>
      <c r="F116" s="42"/>
      <c r="G116" s="42"/>
      <c r="H116" s="42"/>
      <c r="I116" s="42"/>
      <c r="J116" s="42"/>
      <c r="K116" s="42"/>
      <c r="L116" s="42"/>
    </row>
    <row r="117" spans="1:12" s="45" customFormat="1">
      <c r="A117" s="57"/>
      <c r="F117" s="42"/>
      <c r="G117" s="42"/>
      <c r="H117" s="42"/>
      <c r="I117" s="42"/>
      <c r="J117" s="42"/>
      <c r="K117" s="42"/>
      <c r="L117" s="42"/>
    </row>
    <row r="118" spans="1:12" s="45" customFormat="1">
      <c r="A118" s="57"/>
      <c r="F118" s="42"/>
      <c r="G118" s="42"/>
      <c r="H118" s="42"/>
      <c r="I118" s="42"/>
      <c r="J118" s="42"/>
      <c r="K118" s="42"/>
      <c r="L118" s="42"/>
    </row>
    <row r="119" spans="1:12" s="45" customFormat="1">
      <c r="A119" s="57"/>
      <c r="F119" s="42"/>
      <c r="G119" s="42"/>
      <c r="H119" s="42"/>
      <c r="I119" s="42"/>
      <c r="J119" s="42"/>
      <c r="K119" s="42"/>
      <c r="L119" s="42"/>
    </row>
    <row r="120" spans="1:12" s="45" customFormat="1">
      <c r="A120" s="57"/>
      <c r="F120" s="42"/>
      <c r="G120" s="42"/>
      <c r="H120" s="42"/>
      <c r="I120" s="42"/>
      <c r="J120" s="42"/>
      <c r="K120" s="42"/>
      <c r="L120" s="42"/>
    </row>
    <row r="121" spans="1:12" s="45" customFormat="1">
      <c r="A121" s="57"/>
      <c r="F121" s="42"/>
      <c r="G121" s="42"/>
      <c r="H121" s="42"/>
      <c r="I121" s="42"/>
      <c r="J121" s="42"/>
      <c r="K121" s="42"/>
      <c r="L121" s="42"/>
    </row>
    <row r="122" spans="1:12" s="45" customFormat="1">
      <c r="A122" s="57"/>
      <c r="F122" s="42"/>
      <c r="G122" s="42"/>
      <c r="H122" s="42"/>
      <c r="I122" s="42"/>
      <c r="J122" s="42"/>
      <c r="K122" s="42"/>
      <c r="L122" s="42"/>
    </row>
    <row r="123" spans="1:12" s="45" customFormat="1">
      <c r="A123" s="57"/>
      <c r="F123" s="42"/>
      <c r="G123" s="42"/>
      <c r="H123" s="42"/>
      <c r="I123" s="42"/>
      <c r="J123" s="42"/>
      <c r="K123" s="42"/>
      <c r="L123" s="42"/>
    </row>
    <row r="124" spans="1:12" s="45" customFormat="1">
      <c r="A124" s="57"/>
      <c r="F124" s="42"/>
      <c r="G124" s="42"/>
      <c r="H124" s="42"/>
      <c r="I124" s="42"/>
      <c r="J124" s="42"/>
      <c r="K124" s="42"/>
      <c r="L124" s="42"/>
    </row>
    <row r="125" spans="1:12" s="45" customFormat="1">
      <c r="A125" s="57"/>
      <c r="F125" s="42"/>
      <c r="G125" s="42"/>
      <c r="H125" s="42"/>
      <c r="I125" s="42"/>
      <c r="J125" s="42"/>
      <c r="K125" s="42"/>
      <c r="L125" s="42"/>
    </row>
    <row r="126" spans="1:12" s="45" customFormat="1">
      <c r="A126" s="57"/>
      <c r="F126" s="42"/>
      <c r="G126" s="42"/>
      <c r="H126" s="42"/>
      <c r="I126" s="42"/>
      <c r="J126" s="42"/>
      <c r="K126" s="42"/>
      <c r="L126" s="42"/>
    </row>
    <row r="127" spans="1:12" s="45" customFormat="1">
      <c r="A127" s="57"/>
      <c r="F127" s="42"/>
      <c r="G127" s="42"/>
      <c r="H127" s="42"/>
      <c r="I127" s="42"/>
      <c r="J127" s="42"/>
      <c r="K127" s="42"/>
      <c r="L127" s="42"/>
    </row>
    <row r="128" spans="1:12" s="45" customFormat="1">
      <c r="A128" s="57"/>
      <c r="F128" s="42"/>
      <c r="G128" s="42"/>
      <c r="H128" s="42"/>
      <c r="I128" s="42"/>
      <c r="J128" s="42"/>
      <c r="K128" s="42"/>
      <c r="L128" s="42"/>
    </row>
    <row r="129" spans="1:12" s="45" customFormat="1">
      <c r="A129" s="57"/>
      <c r="F129" s="42"/>
      <c r="G129" s="42"/>
      <c r="H129" s="42"/>
      <c r="I129" s="42"/>
      <c r="J129" s="42"/>
      <c r="K129" s="42"/>
      <c r="L129" s="42"/>
    </row>
    <row r="130" spans="1:12" s="45" customFormat="1">
      <c r="A130" s="57"/>
      <c r="F130" s="42"/>
      <c r="G130" s="42"/>
      <c r="H130" s="42"/>
      <c r="I130" s="42"/>
      <c r="J130" s="42"/>
      <c r="K130" s="42"/>
      <c r="L130" s="42"/>
    </row>
    <row r="131" spans="1:12" s="45" customFormat="1">
      <c r="A131" s="57"/>
      <c r="F131" s="42"/>
      <c r="G131" s="42"/>
      <c r="H131" s="42"/>
      <c r="I131" s="42"/>
      <c r="J131" s="42"/>
      <c r="K131" s="42"/>
      <c r="L131" s="42"/>
    </row>
    <row r="132" spans="1:12" s="45" customFormat="1">
      <c r="A132" s="57"/>
      <c r="F132" s="42"/>
      <c r="G132" s="42"/>
      <c r="H132" s="42"/>
      <c r="I132" s="42"/>
      <c r="J132" s="42"/>
      <c r="K132" s="42"/>
      <c r="L132" s="42"/>
    </row>
    <row r="133" spans="1:12" s="45" customFormat="1">
      <c r="A133" s="57"/>
      <c r="F133" s="42"/>
      <c r="G133" s="42"/>
      <c r="H133" s="42"/>
      <c r="I133" s="42"/>
      <c r="J133" s="42"/>
      <c r="K133" s="42"/>
      <c r="L133" s="42"/>
    </row>
    <row r="134" spans="1:12" s="45" customFormat="1">
      <c r="A134" s="57"/>
      <c r="F134" s="42"/>
      <c r="G134" s="42"/>
      <c r="H134" s="42"/>
      <c r="I134" s="42"/>
      <c r="J134" s="42"/>
      <c r="K134" s="42"/>
      <c r="L134" s="42"/>
    </row>
    <row r="135" spans="1:12" s="45" customFormat="1">
      <c r="A135" s="57"/>
      <c r="F135" s="42"/>
      <c r="G135" s="42"/>
      <c r="H135" s="42"/>
      <c r="I135" s="42"/>
      <c r="J135" s="42"/>
      <c r="K135" s="42"/>
      <c r="L135" s="42"/>
    </row>
    <row r="136" spans="1:12" s="45" customFormat="1">
      <c r="A136" s="57"/>
      <c r="F136" s="42"/>
      <c r="G136" s="42"/>
      <c r="H136" s="42"/>
      <c r="I136" s="42"/>
      <c r="J136" s="42"/>
      <c r="K136" s="42"/>
      <c r="L136" s="42"/>
    </row>
    <row r="137" spans="1:12" s="45" customFormat="1">
      <c r="A137" s="57"/>
      <c r="F137" s="42"/>
      <c r="G137" s="42"/>
      <c r="H137" s="42"/>
      <c r="I137" s="42"/>
      <c r="J137" s="42"/>
      <c r="K137" s="42"/>
      <c r="L137" s="42"/>
    </row>
    <row r="138" spans="1:12" s="45" customFormat="1">
      <c r="A138" s="57"/>
      <c r="F138" s="42"/>
      <c r="G138" s="42"/>
      <c r="H138" s="42"/>
      <c r="I138" s="42"/>
      <c r="J138" s="42"/>
      <c r="K138" s="42"/>
      <c r="L138" s="42"/>
    </row>
    <row r="139" spans="1:12" s="45" customFormat="1">
      <c r="A139" s="57"/>
      <c r="F139" s="42"/>
      <c r="G139" s="42"/>
      <c r="H139" s="42"/>
      <c r="I139" s="42"/>
      <c r="J139" s="42"/>
      <c r="K139" s="42"/>
      <c r="L139" s="42"/>
    </row>
    <row r="140" spans="1:12" s="45" customFormat="1">
      <c r="A140" s="57"/>
      <c r="F140" s="42"/>
      <c r="G140" s="42"/>
      <c r="H140" s="42"/>
      <c r="I140" s="42"/>
      <c r="J140" s="42"/>
      <c r="K140" s="42"/>
      <c r="L140" s="42"/>
    </row>
    <row r="141" spans="1:12" s="45" customFormat="1">
      <c r="A141" s="57"/>
      <c r="F141" s="42"/>
      <c r="G141" s="42"/>
      <c r="H141" s="42"/>
      <c r="I141" s="42"/>
      <c r="J141" s="42"/>
      <c r="K141" s="42"/>
      <c r="L141" s="42"/>
    </row>
    <row r="142" spans="1:12" s="45" customFormat="1">
      <c r="A142" s="57"/>
      <c r="F142" s="42"/>
      <c r="G142" s="42"/>
      <c r="H142" s="42"/>
      <c r="I142" s="42"/>
      <c r="J142" s="42"/>
      <c r="K142" s="42"/>
      <c r="L142" s="42"/>
    </row>
    <row r="143" spans="1:12" s="45" customFormat="1">
      <c r="A143" s="57"/>
      <c r="F143" s="42"/>
      <c r="G143" s="42"/>
      <c r="H143" s="42"/>
      <c r="I143" s="42"/>
      <c r="J143" s="42"/>
      <c r="K143" s="42"/>
      <c r="L143" s="42"/>
    </row>
    <row r="144" spans="1:12" s="45" customFormat="1">
      <c r="A144" s="57"/>
      <c r="F144" s="42"/>
      <c r="G144" s="42"/>
      <c r="H144" s="42"/>
      <c r="I144" s="42"/>
      <c r="J144" s="42"/>
      <c r="K144" s="42"/>
      <c r="L144" s="42"/>
    </row>
    <row r="145" spans="1:12" s="45" customFormat="1">
      <c r="A145" s="57"/>
      <c r="F145" s="42"/>
      <c r="G145" s="42"/>
      <c r="H145" s="42"/>
      <c r="I145" s="42"/>
      <c r="J145" s="42"/>
      <c r="K145" s="42"/>
      <c r="L145" s="42"/>
    </row>
    <row r="146" spans="1:12" s="45" customFormat="1">
      <c r="A146" s="57"/>
      <c r="F146" s="42"/>
      <c r="G146" s="42"/>
      <c r="H146" s="42"/>
      <c r="I146" s="42"/>
      <c r="J146" s="42"/>
      <c r="K146" s="42"/>
      <c r="L146" s="42"/>
    </row>
    <row r="147" spans="1:12" s="45" customFormat="1">
      <c r="A147" s="57"/>
      <c r="F147" s="42"/>
      <c r="G147" s="42"/>
      <c r="H147" s="42"/>
      <c r="I147" s="42"/>
      <c r="J147" s="42"/>
      <c r="K147" s="42"/>
      <c r="L147" s="42"/>
    </row>
    <row r="148" spans="1:12" s="45" customFormat="1">
      <c r="A148" s="57"/>
      <c r="F148" s="42"/>
      <c r="G148" s="42"/>
      <c r="H148" s="42"/>
      <c r="I148" s="42"/>
      <c r="J148" s="42"/>
      <c r="K148" s="42"/>
      <c r="L148" s="42"/>
    </row>
    <row r="149" spans="1:12" s="45" customFormat="1">
      <c r="A149" s="57"/>
      <c r="F149" s="42"/>
      <c r="G149" s="42"/>
      <c r="H149" s="42"/>
      <c r="I149" s="42"/>
      <c r="J149" s="42"/>
      <c r="K149" s="42"/>
      <c r="L149" s="42"/>
    </row>
    <row r="150" spans="1:12" s="45" customFormat="1">
      <c r="A150" s="57"/>
      <c r="F150" s="42"/>
      <c r="G150" s="42"/>
      <c r="H150" s="42"/>
      <c r="I150" s="42"/>
      <c r="J150" s="42"/>
      <c r="K150" s="42"/>
      <c r="L150" s="42"/>
    </row>
    <row r="151" spans="1:12" s="45" customFormat="1">
      <c r="A151" s="57"/>
      <c r="F151" s="42"/>
      <c r="G151" s="42"/>
      <c r="H151" s="42"/>
      <c r="I151" s="42"/>
      <c r="J151" s="42"/>
      <c r="K151" s="42"/>
      <c r="L151" s="42"/>
    </row>
    <row r="152" spans="1:12" s="45" customFormat="1">
      <c r="A152" s="57"/>
      <c r="F152" s="42"/>
      <c r="G152" s="42"/>
      <c r="H152" s="42"/>
      <c r="I152" s="42"/>
      <c r="J152" s="42"/>
      <c r="K152" s="42"/>
      <c r="L152" s="42"/>
    </row>
    <row r="153" spans="1:12" s="45" customFormat="1">
      <c r="A153" s="57"/>
      <c r="F153" s="42"/>
      <c r="G153" s="42"/>
      <c r="H153" s="42"/>
      <c r="I153" s="42"/>
      <c r="J153" s="42"/>
      <c r="K153" s="42"/>
      <c r="L153" s="42"/>
    </row>
    <row r="154" spans="1:12" s="45" customFormat="1">
      <c r="A154" s="57"/>
      <c r="F154" s="42"/>
      <c r="G154" s="42"/>
      <c r="H154" s="42"/>
      <c r="I154" s="42"/>
      <c r="J154" s="42"/>
      <c r="K154" s="42"/>
      <c r="L154" s="42"/>
    </row>
    <row r="155" spans="1:12" s="45" customFormat="1">
      <c r="A155" s="57"/>
      <c r="F155" s="42"/>
      <c r="G155" s="42"/>
      <c r="H155" s="42"/>
      <c r="I155" s="42"/>
      <c r="J155" s="42"/>
      <c r="K155" s="42"/>
      <c r="L155" s="42"/>
    </row>
    <row r="156" spans="1:12" s="45" customFormat="1">
      <c r="A156" s="57"/>
      <c r="F156" s="42"/>
      <c r="G156" s="42"/>
      <c r="H156" s="42"/>
      <c r="I156" s="42"/>
      <c r="J156" s="42"/>
      <c r="K156" s="42"/>
      <c r="L156" s="42"/>
    </row>
    <row r="157" spans="1:12" s="45" customFormat="1">
      <c r="A157" s="57"/>
      <c r="F157" s="42"/>
      <c r="G157" s="42"/>
      <c r="H157" s="42"/>
      <c r="I157" s="42"/>
      <c r="J157" s="42"/>
      <c r="K157" s="42"/>
      <c r="L157" s="42"/>
    </row>
    <row r="158" spans="1:12" s="45" customFormat="1">
      <c r="A158" s="57"/>
      <c r="F158" s="42"/>
      <c r="G158" s="42"/>
      <c r="H158" s="42"/>
      <c r="I158" s="42"/>
      <c r="J158" s="42"/>
      <c r="K158" s="42"/>
      <c r="L158" s="42"/>
    </row>
    <row r="159" spans="1:12" s="45" customFormat="1">
      <c r="A159" s="57"/>
      <c r="F159" s="42"/>
      <c r="G159" s="42"/>
      <c r="H159" s="42"/>
      <c r="I159" s="42"/>
      <c r="J159" s="42"/>
      <c r="K159" s="42"/>
      <c r="L159" s="42"/>
    </row>
    <row r="160" spans="1:12" s="45" customFormat="1">
      <c r="A160" s="57"/>
      <c r="F160" s="42"/>
      <c r="G160" s="42"/>
      <c r="H160" s="42"/>
      <c r="I160" s="42"/>
      <c r="J160" s="42"/>
      <c r="K160" s="42"/>
      <c r="L160" s="42"/>
    </row>
    <row r="161" spans="1:12" s="45" customFormat="1">
      <c r="A161" s="57"/>
      <c r="F161" s="42"/>
      <c r="G161" s="42"/>
      <c r="H161" s="42"/>
      <c r="I161" s="42"/>
      <c r="J161" s="42"/>
      <c r="K161" s="42"/>
      <c r="L161" s="42"/>
    </row>
    <row r="162" spans="1:12" s="45" customFormat="1">
      <c r="A162" s="57"/>
      <c r="F162" s="42"/>
      <c r="G162" s="42"/>
      <c r="H162" s="42"/>
      <c r="I162" s="42"/>
      <c r="J162" s="42"/>
      <c r="K162" s="42"/>
      <c r="L162" s="42"/>
    </row>
    <row r="163" spans="1:12" s="45" customFormat="1">
      <c r="A163" s="57"/>
      <c r="F163" s="42"/>
      <c r="G163" s="42"/>
      <c r="H163" s="42"/>
      <c r="I163" s="42"/>
      <c r="J163" s="42"/>
      <c r="K163" s="42"/>
      <c r="L163" s="42"/>
    </row>
    <row r="164" spans="1:12" s="45" customFormat="1">
      <c r="A164" s="57"/>
      <c r="F164" s="42"/>
      <c r="G164" s="42"/>
      <c r="H164" s="42"/>
      <c r="I164" s="42"/>
      <c r="J164" s="42"/>
      <c r="K164" s="42"/>
      <c r="L164" s="42"/>
    </row>
    <row r="165" spans="1:12" s="45" customFormat="1">
      <c r="A165" s="57"/>
      <c r="F165" s="42"/>
      <c r="G165" s="42"/>
      <c r="H165" s="42"/>
      <c r="I165" s="42"/>
      <c r="J165" s="42"/>
      <c r="K165" s="42"/>
      <c r="L165" s="42"/>
    </row>
    <row r="166" spans="1:12" s="45" customFormat="1">
      <c r="A166" s="57"/>
      <c r="F166" s="42"/>
      <c r="G166" s="42"/>
      <c r="H166" s="42"/>
      <c r="I166" s="42"/>
      <c r="J166" s="42"/>
      <c r="K166" s="42"/>
      <c r="L166" s="42"/>
    </row>
    <row r="167" spans="1:12" s="45" customFormat="1">
      <c r="A167" s="57"/>
      <c r="F167" s="42"/>
      <c r="G167" s="42"/>
      <c r="H167" s="42"/>
      <c r="I167" s="42"/>
      <c r="J167" s="42"/>
      <c r="K167" s="42"/>
      <c r="L167" s="42"/>
    </row>
    <row r="168" spans="1:12" s="45" customFormat="1">
      <c r="A168" s="57"/>
      <c r="F168" s="42"/>
      <c r="G168" s="42"/>
      <c r="H168" s="42"/>
      <c r="I168" s="42"/>
      <c r="J168" s="42"/>
      <c r="K168" s="42"/>
      <c r="L168" s="42"/>
    </row>
    <row r="169" spans="1:12" s="45" customFormat="1">
      <c r="A169" s="57"/>
      <c r="F169" s="42"/>
      <c r="G169" s="42"/>
      <c r="H169" s="42"/>
      <c r="I169" s="42"/>
      <c r="J169" s="42"/>
      <c r="K169" s="42"/>
      <c r="L169" s="42"/>
    </row>
    <row r="170" spans="1:12" s="45" customFormat="1">
      <c r="A170" s="57"/>
      <c r="F170" s="42"/>
      <c r="G170" s="42"/>
      <c r="H170" s="42"/>
      <c r="I170" s="42"/>
      <c r="J170" s="42"/>
      <c r="K170" s="42"/>
      <c r="L170" s="42"/>
    </row>
    <row r="171" spans="1:12" s="45" customFormat="1">
      <c r="A171" s="57"/>
      <c r="F171" s="42"/>
      <c r="G171" s="42"/>
      <c r="H171" s="42"/>
      <c r="I171" s="42"/>
      <c r="J171" s="42"/>
      <c r="K171" s="42"/>
      <c r="L171" s="42"/>
    </row>
    <row r="172" spans="1:12" s="45" customFormat="1">
      <c r="A172" s="57"/>
      <c r="F172" s="42"/>
      <c r="G172" s="42"/>
      <c r="H172" s="42"/>
      <c r="I172" s="42"/>
      <c r="J172" s="42"/>
      <c r="K172" s="42"/>
      <c r="L172" s="42"/>
    </row>
    <row r="173" spans="1:12" s="45" customFormat="1">
      <c r="A173" s="57"/>
      <c r="F173" s="42"/>
      <c r="G173" s="42"/>
      <c r="H173" s="42"/>
      <c r="I173" s="42"/>
      <c r="J173" s="42"/>
      <c r="K173" s="42"/>
      <c r="L173" s="42"/>
    </row>
    <row r="174" spans="1:12" s="45" customFormat="1">
      <c r="A174" s="57"/>
      <c r="F174" s="42"/>
      <c r="G174" s="42"/>
      <c r="H174" s="42"/>
      <c r="I174" s="42"/>
      <c r="J174" s="42"/>
      <c r="K174" s="42"/>
      <c r="L174" s="42"/>
    </row>
    <row r="175" spans="1:12" s="45" customFormat="1">
      <c r="A175" s="57"/>
      <c r="F175" s="42"/>
      <c r="G175" s="42"/>
      <c r="H175" s="42"/>
      <c r="I175" s="42"/>
      <c r="J175" s="42"/>
      <c r="K175" s="42"/>
      <c r="L175" s="42"/>
    </row>
    <row r="176" spans="1:12" s="45" customFormat="1">
      <c r="A176" s="57"/>
      <c r="F176" s="42"/>
      <c r="G176" s="42"/>
      <c r="H176" s="42"/>
      <c r="I176" s="42"/>
      <c r="J176" s="42"/>
      <c r="K176" s="42"/>
      <c r="L176" s="42"/>
    </row>
    <row r="177" spans="1:12" s="45" customFormat="1">
      <c r="A177" s="57"/>
      <c r="F177" s="42"/>
      <c r="G177" s="42"/>
      <c r="H177" s="42"/>
      <c r="I177" s="42"/>
      <c r="J177" s="42"/>
      <c r="K177" s="42"/>
      <c r="L177" s="42"/>
    </row>
    <row r="178" spans="1:12" s="45" customFormat="1">
      <c r="A178" s="57"/>
      <c r="F178" s="42"/>
      <c r="G178" s="42"/>
      <c r="H178" s="42"/>
      <c r="I178" s="42"/>
      <c r="J178" s="42"/>
      <c r="K178" s="42"/>
      <c r="L178" s="42"/>
    </row>
    <row r="179" spans="1:12" s="45" customFormat="1">
      <c r="A179" s="57"/>
      <c r="F179" s="42"/>
      <c r="G179" s="42"/>
      <c r="H179" s="42"/>
      <c r="I179" s="42"/>
      <c r="J179" s="42"/>
      <c r="K179" s="42"/>
      <c r="L179" s="42"/>
    </row>
    <row r="180" spans="1:12" s="45" customFormat="1">
      <c r="A180" s="57"/>
      <c r="F180" s="42"/>
      <c r="G180" s="42"/>
      <c r="H180" s="42"/>
      <c r="I180" s="42"/>
      <c r="J180" s="42"/>
      <c r="K180" s="42"/>
      <c r="L180" s="42"/>
    </row>
    <row r="181" spans="1:12" s="45" customFormat="1">
      <c r="A181" s="57"/>
      <c r="F181" s="42"/>
      <c r="G181" s="42"/>
      <c r="H181" s="42"/>
      <c r="I181" s="42"/>
      <c r="J181" s="42"/>
      <c r="K181" s="42"/>
      <c r="L181" s="42"/>
    </row>
    <row r="182" spans="1:12" s="45" customFormat="1">
      <c r="A182" s="57"/>
      <c r="F182" s="42"/>
      <c r="G182" s="42"/>
      <c r="H182" s="42"/>
      <c r="I182" s="42"/>
      <c r="J182" s="42"/>
      <c r="K182" s="42"/>
      <c r="L182" s="42"/>
    </row>
    <row r="183" spans="1:12" s="45" customFormat="1">
      <c r="A183" s="57"/>
      <c r="F183" s="42"/>
      <c r="G183" s="42"/>
      <c r="H183" s="42"/>
      <c r="I183" s="42"/>
      <c r="J183" s="42"/>
      <c r="K183" s="42"/>
      <c r="L183" s="42"/>
    </row>
    <row r="184" spans="1:12" s="45" customFormat="1">
      <c r="A184" s="57"/>
      <c r="F184" s="42"/>
      <c r="G184" s="42"/>
      <c r="H184" s="42"/>
      <c r="I184" s="42"/>
      <c r="J184" s="42"/>
      <c r="K184" s="42"/>
      <c r="L184" s="42"/>
    </row>
    <row r="185" spans="1:12" s="45" customFormat="1">
      <c r="A185" s="57"/>
      <c r="F185" s="42"/>
      <c r="G185" s="42"/>
      <c r="H185" s="42"/>
      <c r="I185" s="42"/>
      <c r="J185" s="42"/>
      <c r="K185" s="42"/>
      <c r="L185" s="42"/>
    </row>
    <row r="186" spans="1:12" s="45" customFormat="1">
      <c r="A186" s="57"/>
      <c r="F186" s="42"/>
      <c r="G186" s="42"/>
      <c r="H186" s="42"/>
      <c r="I186" s="42"/>
      <c r="J186" s="42"/>
      <c r="K186" s="42"/>
      <c r="L186" s="42"/>
    </row>
    <row r="187" spans="1:12" s="45" customFormat="1">
      <c r="A187" s="57"/>
      <c r="F187" s="42"/>
      <c r="G187" s="42"/>
      <c r="H187" s="42"/>
      <c r="I187" s="42"/>
      <c r="J187" s="42"/>
      <c r="K187" s="42"/>
      <c r="L187" s="42"/>
    </row>
    <row r="188" spans="1:12" s="45" customFormat="1">
      <c r="A188" s="57"/>
      <c r="F188" s="42"/>
      <c r="G188" s="42"/>
      <c r="H188" s="42"/>
      <c r="I188" s="42"/>
      <c r="J188" s="42"/>
      <c r="K188" s="42"/>
      <c r="L188" s="42"/>
    </row>
  </sheetData>
  <mergeCells count="14">
    <mergeCell ref="C38:F38"/>
    <mergeCell ref="H38:J38"/>
    <mergeCell ref="A9:J9"/>
    <mergeCell ref="A19:J19"/>
    <mergeCell ref="C37:F37"/>
    <mergeCell ref="H37:J37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78740157480314965" bottom="0.78740157480314965" header="0.19685039370078741" footer="0.11811023622047245"/>
  <pageSetup paperSize="9" scale="55" fitToHeight="2" orientation="landscape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J104"/>
  <sheetViews>
    <sheetView view="pageBreakPreview" zoomScale="75" zoomScaleNormal="75" zoomScaleSheetLayoutView="75" workbookViewId="0">
      <pane ySplit="7" topLeftCell="A59" activePane="bottomLeft" state="frozen"/>
      <selection pane="bottomLeft" activeCell="E14" sqref="E14"/>
    </sheetView>
  </sheetViews>
  <sheetFormatPr defaultRowHeight="18.75" outlineLevelRow="1"/>
  <cols>
    <col min="1" max="1" width="83.140625" style="2" customWidth="1"/>
    <col min="2" max="2" width="10.7109375" style="2" customWidth="1"/>
    <col min="3" max="5" width="16.28515625" style="2" customWidth="1"/>
    <col min="6" max="8" width="16" style="2" customWidth="1"/>
    <col min="9" max="9" width="14.140625" style="2" customWidth="1"/>
    <col min="10" max="10" width="16" style="2" customWidth="1"/>
    <col min="11" max="16384" width="9.140625" style="2"/>
  </cols>
  <sheetData>
    <row r="4" spans="1:10">
      <c r="A4" s="227" t="s">
        <v>115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outlineLevel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48" customHeight="1">
      <c r="A6" s="248" t="s">
        <v>180</v>
      </c>
      <c r="B6" s="252" t="s">
        <v>0</v>
      </c>
      <c r="C6" s="252" t="s">
        <v>302</v>
      </c>
      <c r="D6" s="255" t="s">
        <v>307</v>
      </c>
      <c r="E6" s="253" t="s">
        <v>250</v>
      </c>
      <c r="F6" s="229" t="s">
        <v>9</v>
      </c>
      <c r="G6" s="229" t="s">
        <v>251</v>
      </c>
      <c r="H6" s="229"/>
      <c r="I6" s="229"/>
      <c r="J6" s="229"/>
    </row>
    <row r="7" spans="1:10" ht="38.25" customHeight="1">
      <c r="A7" s="251"/>
      <c r="B7" s="252"/>
      <c r="C7" s="252"/>
      <c r="D7" s="256"/>
      <c r="E7" s="254"/>
      <c r="F7" s="229"/>
      <c r="G7" s="16" t="s">
        <v>142</v>
      </c>
      <c r="H7" s="16" t="s">
        <v>143</v>
      </c>
      <c r="I7" s="16" t="s">
        <v>144</v>
      </c>
      <c r="J7" s="16" t="s">
        <v>56</v>
      </c>
    </row>
    <row r="8" spans="1:10" ht="18" customHeight="1">
      <c r="A8" s="7">
        <v>1</v>
      </c>
      <c r="B8" s="16">
        <v>2</v>
      </c>
      <c r="C8" s="16">
        <v>3</v>
      </c>
      <c r="D8" s="175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s="56" customFormat="1" ht="30.75" customHeight="1">
      <c r="A9" s="249" t="s">
        <v>119</v>
      </c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20.100000000000001" customHeight="1">
      <c r="A10" s="43" t="s">
        <v>132</v>
      </c>
      <c r="B10" s="9">
        <v>1200</v>
      </c>
      <c r="C10" s="13"/>
      <c r="D10" s="140"/>
      <c r="E10" s="13"/>
      <c r="F10" s="13"/>
      <c r="G10" s="13"/>
      <c r="H10" s="13"/>
      <c r="I10" s="13"/>
      <c r="J10" s="13"/>
    </row>
    <row r="11" spans="1:10" ht="20.100000000000001" customHeight="1">
      <c r="A11" s="43" t="s">
        <v>133</v>
      </c>
      <c r="B11" s="17"/>
      <c r="C11" s="78"/>
      <c r="D11" s="158"/>
      <c r="E11" s="78"/>
      <c r="F11" s="78"/>
      <c r="G11" s="78"/>
      <c r="H11" s="78"/>
      <c r="I11" s="78"/>
      <c r="J11" s="78"/>
    </row>
    <row r="12" spans="1:10" ht="20.100000000000001" customHeight="1">
      <c r="A12" s="43" t="s">
        <v>135</v>
      </c>
      <c r="B12" s="6">
        <v>3000</v>
      </c>
      <c r="C12" s="13"/>
      <c r="D12" s="156"/>
      <c r="E12" s="13"/>
      <c r="F12" s="13"/>
      <c r="G12" s="13"/>
      <c r="H12" s="13"/>
      <c r="I12" s="13"/>
      <c r="J12" s="13"/>
    </row>
    <row r="13" spans="1:10" ht="20.100000000000001" customHeight="1">
      <c r="A13" s="43" t="s">
        <v>136</v>
      </c>
      <c r="B13" s="6">
        <v>3010</v>
      </c>
      <c r="C13" s="13"/>
      <c r="D13" s="156"/>
      <c r="E13" s="13"/>
      <c r="F13" s="13"/>
      <c r="G13" s="13"/>
      <c r="H13" s="13"/>
      <c r="I13" s="13"/>
      <c r="J13" s="13"/>
    </row>
    <row r="14" spans="1:10" ht="20.100000000000001" customHeight="1">
      <c r="A14" s="43" t="s">
        <v>137</v>
      </c>
      <c r="B14" s="6">
        <v>3020</v>
      </c>
      <c r="C14" s="13"/>
      <c r="D14" s="156"/>
      <c r="E14" s="13"/>
      <c r="F14" s="13"/>
      <c r="G14" s="13"/>
      <c r="H14" s="13"/>
      <c r="I14" s="13"/>
      <c r="J14" s="13"/>
    </row>
    <row r="15" spans="1:10" ht="42.75" customHeight="1">
      <c r="A15" s="43" t="s">
        <v>138</v>
      </c>
      <c r="B15" s="6">
        <v>3030</v>
      </c>
      <c r="C15" s="13"/>
      <c r="D15" s="156"/>
      <c r="E15" s="13"/>
      <c r="F15" s="13"/>
      <c r="G15" s="13"/>
      <c r="H15" s="13"/>
      <c r="I15" s="13"/>
      <c r="J15" s="13"/>
    </row>
    <row r="16" spans="1:10" ht="42.75" customHeight="1">
      <c r="A16" s="55" t="s">
        <v>172</v>
      </c>
      <c r="B16" s="6">
        <v>3040</v>
      </c>
      <c r="C16" s="13"/>
      <c r="D16" s="156"/>
      <c r="E16" s="13"/>
      <c r="F16" s="13"/>
      <c r="G16" s="13"/>
      <c r="H16" s="13"/>
      <c r="I16" s="13"/>
      <c r="J16" s="13"/>
    </row>
    <row r="17" spans="1:10" ht="20.100000000000001" customHeight="1">
      <c r="A17" s="43" t="s">
        <v>139</v>
      </c>
      <c r="B17" s="6">
        <v>3050</v>
      </c>
      <c r="C17" s="13"/>
      <c r="D17" s="156"/>
      <c r="E17" s="13"/>
      <c r="F17" s="13"/>
      <c r="G17" s="13"/>
      <c r="H17" s="13"/>
      <c r="I17" s="13"/>
      <c r="J17" s="13"/>
    </row>
    <row r="18" spans="1:10" ht="20.100000000000001" customHeight="1">
      <c r="A18" s="43" t="s">
        <v>269</v>
      </c>
      <c r="B18" s="6">
        <v>3060</v>
      </c>
      <c r="C18" s="140">
        <f>23217+9767+2531+7332+676-C20</f>
        <v>42973</v>
      </c>
      <c r="D18" s="140">
        <f>38950+5.7</f>
        <v>38955.699999999997</v>
      </c>
      <c r="E18" s="13">
        <v>39290</v>
      </c>
      <c r="F18" s="13">
        <v>39280</v>
      </c>
      <c r="G18" s="13">
        <v>9820</v>
      </c>
      <c r="H18" s="13">
        <v>9820</v>
      </c>
      <c r="I18" s="13">
        <v>9820</v>
      </c>
      <c r="J18" s="13">
        <v>9820</v>
      </c>
    </row>
    <row r="19" spans="1:10" ht="20.100000000000001" customHeight="1">
      <c r="A19" s="55" t="s">
        <v>268</v>
      </c>
      <c r="B19" s="6">
        <v>3070</v>
      </c>
      <c r="C19" s="140">
        <f>31703+10871+22+12+734</f>
        <v>43342</v>
      </c>
      <c r="D19" s="140">
        <v>39110</v>
      </c>
      <c r="E19" s="13">
        <v>39295</v>
      </c>
      <c r="F19" s="141">
        <v>39306</v>
      </c>
      <c r="G19" s="141">
        <v>9826.5</v>
      </c>
      <c r="H19" s="141">
        <v>9826.5</v>
      </c>
      <c r="I19" s="141">
        <v>9826.5</v>
      </c>
      <c r="J19" s="141">
        <v>9826.5</v>
      </c>
    </row>
    <row r="20" spans="1:10" ht="20.100000000000001" customHeight="1">
      <c r="A20" s="43" t="s">
        <v>134</v>
      </c>
      <c r="B20" s="6">
        <v>3080</v>
      </c>
      <c r="C20" s="140">
        <v>550</v>
      </c>
      <c r="D20" s="140">
        <v>17.3</v>
      </c>
      <c r="E20" s="13">
        <v>18.100000000000001</v>
      </c>
      <c r="F20" s="13">
        <v>18.2</v>
      </c>
      <c r="G20" s="117">
        <v>4.55</v>
      </c>
      <c r="H20" s="117">
        <v>4.55</v>
      </c>
      <c r="I20" s="117">
        <v>4.55</v>
      </c>
      <c r="J20" s="117">
        <v>4.55</v>
      </c>
    </row>
    <row r="21" spans="1:10" s="324" customFormat="1" ht="19.5" customHeight="1">
      <c r="A21" s="10" t="s">
        <v>118</v>
      </c>
      <c r="B21" s="91">
        <v>3090</v>
      </c>
      <c r="C21" s="161">
        <f t="shared" ref="C21:J21" si="0">C19-C18-C20</f>
        <v>-181</v>
      </c>
      <c r="D21" s="161">
        <f t="shared" si="0"/>
        <v>137.0000000000029</v>
      </c>
      <c r="E21" s="161">
        <f t="shared" si="0"/>
        <v>-13.100000000000001</v>
      </c>
      <c r="F21" s="161">
        <f t="shared" si="0"/>
        <v>7.8000000000000007</v>
      </c>
      <c r="G21" s="161">
        <f t="shared" si="0"/>
        <v>1.9500000000000002</v>
      </c>
      <c r="H21" s="161">
        <v>4.8</v>
      </c>
      <c r="I21" s="161">
        <f t="shared" si="0"/>
        <v>1.9500000000000002</v>
      </c>
      <c r="J21" s="161">
        <f t="shared" si="0"/>
        <v>1.9500000000000002</v>
      </c>
    </row>
    <row r="22" spans="1:10" ht="33.75" customHeight="1">
      <c r="A22" s="249" t="s">
        <v>120</v>
      </c>
      <c r="B22" s="249"/>
      <c r="C22" s="249"/>
      <c r="D22" s="249"/>
      <c r="E22" s="249"/>
      <c r="F22" s="249"/>
      <c r="G22" s="249"/>
      <c r="H22" s="249"/>
      <c r="I22" s="249"/>
      <c r="J22" s="249"/>
    </row>
    <row r="23" spans="1:10" ht="20.100000000000001" customHeight="1">
      <c r="A23" s="55" t="s">
        <v>184</v>
      </c>
      <c r="B23" s="9"/>
      <c r="C23" s="13"/>
      <c r="D23" s="156"/>
      <c r="E23" s="13"/>
      <c r="F23" s="13"/>
      <c r="G23" s="13"/>
      <c r="H23" s="13"/>
      <c r="I23" s="13"/>
      <c r="J23" s="13"/>
    </row>
    <row r="24" spans="1:10" ht="20.100000000000001" customHeight="1">
      <c r="A24" s="8" t="s">
        <v>17</v>
      </c>
      <c r="B24" s="9">
        <v>3200</v>
      </c>
      <c r="C24" s="117"/>
      <c r="D24" s="159"/>
      <c r="E24" s="117"/>
      <c r="F24" s="117"/>
      <c r="G24" s="117"/>
      <c r="H24" s="117"/>
      <c r="I24" s="117"/>
      <c r="J24" s="117"/>
    </row>
    <row r="25" spans="1:10" ht="20.100000000000001" customHeight="1">
      <c r="A25" s="8" t="s">
        <v>18</v>
      </c>
      <c r="B25" s="9">
        <v>3210</v>
      </c>
      <c r="C25" s="117"/>
      <c r="D25" s="159"/>
      <c r="E25" s="117"/>
      <c r="F25" s="117"/>
      <c r="G25" s="117"/>
      <c r="H25" s="117"/>
      <c r="I25" s="117"/>
      <c r="J25" s="117"/>
    </row>
    <row r="26" spans="1:10" ht="20.100000000000001" customHeight="1">
      <c r="A26" s="8" t="s">
        <v>37</v>
      </c>
      <c r="B26" s="9">
        <v>3220</v>
      </c>
      <c r="C26" s="117"/>
      <c r="D26" s="159"/>
      <c r="E26" s="117"/>
      <c r="F26" s="117"/>
      <c r="G26" s="117"/>
      <c r="H26" s="117"/>
      <c r="I26" s="117"/>
      <c r="J26" s="117"/>
    </row>
    <row r="27" spans="1:10" ht="20.100000000000001" customHeight="1">
      <c r="A27" s="43" t="s">
        <v>124</v>
      </c>
      <c r="B27" s="9"/>
      <c r="C27" s="13"/>
      <c r="D27" s="156"/>
      <c r="E27" s="13"/>
      <c r="F27" s="13"/>
      <c r="G27" s="13"/>
      <c r="H27" s="13"/>
      <c r="I27" s="13"/>
      <c r="J27" s="13"/>
    </row>
    <row r="28" spans="1:10" ht="20.100000000000001" customHeight="1">
      <c r="A28" s="8" t="s">
        <v>125</v>
      </c>
      <c r="B28" s="9">
        <v>3230</v>
      </c>
      <c r="C28" s="156"/>
      <c r="D28" s="140"/>
      <c r="E28" s="13"/>
      <c r="F28" s="13"/>
      <c r="G28" s="13"/>
      <c r="H28" s="13"/>
      <c r="I28" s="13"/>
      <c r="J28" s="13"/>
    </row>
    <row r="29" spans="1:10" ht="20.100000000000001" customHeight="1">
      <c r="A29" s="8" t="s">
        <v>126</v>
      </c>
      <c r="B29" s="9">
        <v>3240</v>
      </c>
      <c r="C29" s="117"/>
      <c r="D29" s="159"/>
      <c r="E29" s="117"/>
      <c r="F29" s="117"/>
      <c r="G29" s="117"/>
      <c r="H29" s="117"/>
      <c r="I29" s="117"/>
      <c r="J29" s="117"/>
    </row>
    <row r="30" spans="1:10" ht="20.100000000000001" customHeight="1">
      <c r="A30" s="43" t="s">
        <v>127</v>
      </c>
      <c r="B30" s="9">
        <v>3250</v>
      </c>
      <c r="C30" s="117"/>
      <c r="D30" s="159"/>
      <c r="E30" s="117"/>
      <c r="F30" s="117"/>
      <c r="G30" s="117"/>
      <c r="H30" s="117"/>
      <c r="I30" s="117"/>
      <c r="J30" s="117"/>
    </row>
    <row r="31" spans="1:10" ht="20.100000000000001" customHeight="1">
      <c r="A31" s="8" t="s">
        <v>91</v>
      </c>
      <c r="B31" s="9">
        <v>3260</v>
      </c>
      <c r="C31" s="117"/>
      <c r="D31" s="159"/>
      <c r="E31" s="13"/>
      <c r="F31" s="117"/>
      <c r="G31" s="117"/>
      <c r="H31" s="117"/>
      <c r="I31" s="117"/>
      <c r="J31" s="117"/>
    </row>
    <row r="32" spans="1:10" ht="20.100000000000001" customHeight="1">
      <c r="A32" s="55" t="s">
        <v>186</v>
      </c>
      <c r="B32" s="9"/>
      <c r="C32" s="13"/>
      <c r="D32" s="156"/>
      <c r="E32" s="13"/>
      <c r="F32" s="13"/>
      <c r="G32" s="13"/>
      <c r="H32" s="13"/>
      <c r="I32" s="13"/>
      <c r="J32" s="13"/>
    </row>
    <row r="33" spans="1:10" ht="20.100000000000001" customHeight="1">
      <c r="A33" s="8" t="s">
        <v>92</v>
      </c>
      <c r="B33" s="9">
        <v>3270</v>
      </c>
      <c r="C33" s="117"/>
      <c r="D33" s="140"/>
      <c r="E33" s="13"/>
      <c r="F33" s="13"/>
      <c r="G33" s="13"/>
      <c r="H33" s="13"/>
      <c r="I33" s="13"/>
      <c r="J33" s="13"/>
    </row>
    <row r="34" spans="1:10" ht="20.100000000000001" customHeight="1">
      <c r="A34" s="8" t="s">
        <v>93</v>
      </c>
      <c r="B34" s="9">
        <v>3280</v>
      </c>
      <c r="C34" s="117"/>
      <c r="D34" s="176"/>
      <c r="E34" s="117"/>
      <c r="F34" s="117"/>
      <c r="G34" s="117"/>
      <c r="H34" s="117"/>
      <c r="I34" s="117"/>
      <c r="J34" s="117"/>
    </row>
    <row r="35" spans="1:10" ht="20.100000000000001" customHeight="1">
      <c r="A35" s="8" t="s">
        <v>94</v>
      </c>
      <c r="B35" s="9">
        <v>3290</v>
      </c>
      <c r="C35" s="117"/>
      <c r="D35" s="176"/>
      <c r="E35" s="117"/>
      <c r="F35" s="117"/>
      <c r="G35" s="117"/>
      <c r="H35" s="117"/>
      <c r="I35" s="117"/>
      <c r="J35" s="117"/>
    </row>
    <row r="36" spans="1:10" ht="20.100000000000001" customHeight="1">
      <c r="A36" s="8" t="s">
        <v>38</v>
      </c>
      <c r="B36" s="9">
        <v>3300</v>
      </c>
      <c r="C36" s="121"/>
      <c r="D36" s="176"/>
      <c r="E36" s="121"/>
      <c r="F36" s="117"/>
      <c r="G36" s="117"/>
      <c r="H36" s="117"/>
      <c r="I36" s="117"/>
      <c r="J36" s="117"/>
    </row>
    <row r="37" spans="1:10" ht="20.100000000000001" customHeight="1">
      <c r="A37" s="8" t="s">
        <v>255</v>
      </c>
      <c r="B37" s="9">
        <v>3310</v>
      </c>
      <c r="C37" s="13"/>
      <c r="D37" s="140"/>
      <c r="E37" s="13"/>
      <c r="F37" s="13"/>
      <c r="G37" s="13"/>
      <c r="H37" s="13"/>
      <c r="I37" s="13"/>
      <c r="J37" s="13"/>
    </row>
    <row r="38" spans="1:10" ht="20.100000000000001" customHeight="1">
      <c r="A38" s="55" t="s">
        <v>121</v>
      </c>
      <c r="B38" s="9">
        <v>3320</v>
      </c>
      <c r="C38" s="13"/>
      <c r="D38" s="140"/>
      <c r="E38" s="13"/>
      <c r="F38" s="13"/>
      <c r="G38" s="13"/>
      <c r="H38" s="13"/>
      <c r="I38" s="13"/>
      <c r="J38" s="13"/>
    </row>
    <row r="39" spans="1:10" ht="36.75" customHeight="1">
      <c r="A39" s="249" t="s">
        <v>122</v>
      </c>
      <c r="B39" s="249"/>
      <c r="C39" s="249"/>
      <c r="D39" s="249"/>
      <c r="E39" s="249"/>
      <c r="F39" s="249"/>
      <c r="G39" s="249"/>
      <c r="H39" s="249"/>
      <c r="I39" s="249"/>
      <c r="J39" s="249"/>
    </row>
    <row r="40" spans="1:10" ht="20.100000000000001" customHeight="1">
      <c r="A40" s="55" t="s">
        <v>185</v>
      </c>
      <c r="B40" s="9"/>
      <c r="C40" s="78"/>
      <c r="D40" s="158"/>
      <c r="E40" s="78"/>
      <c r="F40" s="78"/>
      <c r="G40" s="78"/>
      <c r="H40" s="78"/>
      <c r="I40" s="78"/>
      <c r="J40" s="78"/>
    </row>
    <row r="41" spans="1:10" ht="20.100000000000001" customHeight="1">
      <c r="A41" s="43" t="s">
        <v>128</v>
      </c>
      <c r="B41" s="9">
        <v>3400</v>
      </c>
      <c r="C41" s="13"/>
      <c r="D41" s="156"/>
      <c r="E41" s="13"/>
      <c r="F41" s="13"/>
      <c r="G41" s="13"/>
      <c r="H41" s="13"/>
      <c r="I41" s="13"/>
      <c r="J41" s="13"/>
    </row>
    <row r="42" spans="1:10" ht="20.100000000000001" customHeight="1">
      <c r="A42" s="8" t="s">
        <v>74</v>
      </c>
      <c r="B42" s="4"/>
      <c r="C42" s="78"/>
      <c r="D42" s="158"/>
      <c r="E42" s="78"/>
      <c r="F42" s="78"/>
      <c r="G42" s="78"/>
      <c r="H42" s="78"/>
      <c r="I42" s="78"/>
      <c r="J42" s="78"/>
    </row>
    <row r="43" spans="1:10" ht="20.100000000000001" customHeight="1">
      <c r="A43" s="8" t="s">
        <v>73</v>
      </c>
      <c r="B43" s="9">
        <v>3410</v>
      </c>
      <c r="C43" s="13"/>
      <c r="D43" s="156"/>
      <c r="E43" s="13"/>
      <c r="F43" s="13"/>
      <c r="G43" s="13"/>
      <c r="H43" s="13"/>
      <c r="I43" s="13"/>
      <c r="J43" s="13"/>
    </row>
    <row r="44" spans="1:10" ht="20.100000000000001" customHeight="1">
      <c r="A44" s="8" t="s">
        <v>78</v>
      </c>
      <c r="B44" s="6">
        <v>3420</v>
      </c>
      <c r="C44" s="13"/>
      <c r="D44" s="156"/>
      <c r="E44" s="13"/>
      <c r="F44" s="13"/>
      <c r="G44" s="13"/>
      <c r="H44" s="13"/>
      <c r="I44" s="13"/>
      <c r="J44" s="13"/>
    </row>
    <row r="45" spans="1:10" ht="20.100000000000001" customHeight="1">
      <c r="A45" s="8" t="s">
        <v>95</v>
      </c>
      <c r="B45" s="9">
        <v>3430</v>
      </c>
      <c r="C45" s="13"/>
      <c r="D45" s="156"/>
      <c r="E45" s="13"/>
      <c r="F45" s="13"/>
      <c r="G45" s="13"/>
      <c r="H45" s="13"/>
      <c r="I45" s="13"/>
      <c r="J45" s="13"/>
    </row>
    <row r="46" spans="1:10" ht="20.100000000000001" customHeight="1">
      <c r="A46" s="8" t="s">
        <v>76</v>
      </c>
      <c r="B46" s="9"/>
      <c r="C46" s="78"/>
      <c r="D46" s="158"/>
      <c r="E46" s="78"/>
      <c r="F46" s="78"/>
      <c r="G46" s="78"/>
      <c r="H46" s="78"/>
      <c r="I46" s="78"/>
      <c r="J46" s="78"/>
    </row>
    <row r="47" spans="1:10" ht="20.100000000000001" customHeight="1">
      <c r="A47" s="8" t="s">
        <v>73</v>
      </c>
      <c r="B47" s="6">
        <v>3440</v>
      </c>
      <c r="C47" s="13"/>
      <c r="D47" s="156"/>
      <c r="E47" s="13"/>
      <c r="F47" s="13"/>
      <c r="G47" s="13"/>
      <c r="H47" s="13"/>
      <c r="I47" s="13"/>
      <c r="J47" s="13"/>
    </row>
    <row r="48" spans="1:10" ht="20.100000000000001" customHeight="1">
      <c r="A48" s="8" t="s">
        <v>78</v>
      </c>
      <c r="B48" s="6">
        <v>3450</v>
      </c>
      <c r="C48" s="13"/>
      <c r="D48" s="156"/>
      <c r="E48" s="13"/>
      <c r="F48" s="13"/>
      <c r="G48" s="13"/>
      <c r="H48" s="13"/>
      <c r="I48" s="13"/>
      <c r="J48" s="13"/>
    </row>
    <row r="49" spans="1:10" ht="20.100000000000001" customHeight="1">
      <c r="A49" s="8" t="s">
        <v>95</v>
      </c>
      <c r="B49" s="6">
        <v>3460</v>
      </c>
      <c r="C49" s="13"/>
      <c r="D49" s="156"/>
      <c r="E49" s="13"/>
      <c r="F49" s="13"/>
      <c r="G49" s="13"/>
      <c r="H49" s="13"/>
      <c r="I49" s="13"/>
      <c r="J49" s="13"/>
    </row>
    <row r="50" spans="1:10" ht="20.100000000000001" customHeight="1">
      <c r="A50" s="142" t="s">
        <v>256</v>
      </c>
      <c r="B50" s="143">
        <v>3470</v>
      </c>
      <c r="C50" s="140"/>
      <c r="D50" s="156"/>
      <c r="E50" s="144"/>
      <c r="F50" s="140"/>
      <c r="G50" s="140"/>
      <c r="H50" s="140"/>
      <c r="I50" s="140"/>
      <c r="J50" s="140"/>
    </row>
    <row r="51" spans="1:10" ht="20.100000000000001" customHeight="1">
      <c r="A51" s="8" t="s">
        <v>91</v>
      </c>
      <c r="B51" s="6">
        <v>3480</v>
      </c>
      <c r="C51" s="13"/>
      <c r="D51" s="156"/>
      <c r="E51" s="13"/>
      <c r="F51" s="13"/>
      <c r="G51" s="13"/>
      <c r="H51" s="13"/>
      <c r="I51" s="13"/>
      <c r="J51" s="13"/>
    </row>
    <row r="52" spans="1:10" ht="20.100000000000001" customHeight="1">
      <c r="A52" s="55" t="s">
        <v>186</v>
      </c>
      <c r="B52" s="9"/>
      <c r="C52" s="78"/>
      <c r="D52" s="158"/>
      <c r="E52" s="78"/>
      <c r="F52" s="78"/>
      <c r="G52" s="78"/>
      <c r="H52" s="78"/>
      <c r="I52" s="78"/>
      <c r="J52" s="78"/>
    </row>
    <row r="53" spans="1:10" ht="39.75" customHeight="1">
      <c r="A53" s="8" t="s">
        <v>198</v>
      </c>
      <c r="B53" s="9">
        <v>3490</v>
      </c>
      <c r="C53" s="13"/>
      <c r="D53" s="156"/>
      <c r="E53" s="13"/>
      <c r="F53" s="13"/>
      <c r="G53" s="13"/>
      <c r="H53" s="13"/>
      <c r="I53" s="13"/>
      <c r="J53" s="13"/>
    </row>
    <row r="54" spans="1:10" ht="20.100000000000001" customHeight="1">
      <c r="A54" s="8" t="s">
        <v>199</v>
      </c>
      <c r="B54" s="9">
        <v>3500</v>
      </c>
      <c r="C54" s="13"/>
      <c r="D54" s="156"/>
      <c r="E54" s="13"/>
      <c r="F54" s="13"/>
      <c r="G54" s="13"/>
      <c r="H54" s="13"/>
      <c r="I54" s="13"/>
      <c r="J54" s="13"/>
    </row>
    <row r="55" spans="1:10" ht="20.100000000000001" customHeight="1">
      <c r="A55" s="8" t="s">
        <v>77</v>
      </c>
      <c r="B55" s="9"/>
      <c r="C55" s="78"/>
      <c r="D55" s="158"/>
      <c r="E55" s="78"/>
      <c r="F55" s="78"/>
      <c r="G55" s="78"/>
      <c r="H55" s="78"/>
      <c r="I55" s="78"/>
      <c r="J55" s="78"/>
    </row>
    <row r="56" spans="1:10" ht="20.100000000000001" customHeight="1">
      <c r="A56" s="8" t="s">
        <v>73</v>
      </c>
      <c r="B56" s="6">
        <v>3510</v>
      </c>
      <c r="C56" s="13"/>
      <c r="D56" s="156"/>
      <c r="E56" s="13"/>
      <c r="F56" s="13"/>
      <c r="G56" s="13"/>
      <c r="H56" s="13"/>
      <c r="I56" s="13"/>
      <c r="J56" s="13"/>
    </row>
    <row r="57" spans="1:10" ht="20.100000000000001" customHeight="1">
      <c r="A57" s="8" t="s">
        <v>78</v>
      </c>
      <c r="B57" s="6">
        <v>3520</v>
      </c>
      <c r="C57" s="13"/>
      <c r="D57" s="156"/>
      <c r="E57" s="13"/>
      <c r="F57" s="13"/>
      <c r="G57" s="13"/>
      <c r="H57" s="13"/>
      <c r="I57" s="13"/>
      <c r="J57" s="13"/>
    </row>
    <row r="58" spans="1:10" ht="20.100000000000001" customHeight="1">
      <c r="A58" s="8" t="s">
        <v>95</v>
      </c>
      <c r="B58" s="6">
        <v>3530</v>
      </c>
      <c r="C58" s="13"/>
      <c r="D58" s="156"/>
      <c r="E58" s="13"/>
      <c r="F58" s="13"/>
      <c r="G58" s="13"/>
      <c r="H58" s="13"/>
      <c r="I58" s="13"/>
      <c r="J58" s="13"/>
    </row>
    <row r="59" spans="1:10" ht="20.100000000000001" customHeight="1">
      <c r="A59" s="8" t="s">
        <v>75</v>
      </c>
      <c r="B59" s="9"/>
      <c r="C59" s="78"/>
      <c r="D59" s="158"/>
      <c r="E59" s="78"/>
      <c r="F59" s="78"/>
      <c r="G59" s="78"/>
      <c r="H59" s="78"/>
      <c r="I59" s="78"/>
      <c r="J59" s="78"/>
    </row>
    <row r="60" spans="1:10" ht="20.100000000000001" customHeight="1">
      <c r="A60" s="8" t="s">
        <v>73</v>
      </c>
      <c r="B60" s="6">
        <v>3540</v>
      </c>
      <c r="C60" s="13"/>
      <c r="D60" s="156"/>
      <c r="E60" s="13"/>
      <c r="F60" s="13"/>
      <c r="G60" s="13"/>
      <c r="H60" s="13"/>
      <c r="I60" s="13"/>
      <c r="J60" s="13"/>
    </row>
    <row r="61" spans="1:10" ht="20.100000000000001" customHeight="1">
      <c r="A61" s="8" t="s">
        <v>78</v>
      </c>
      <c r="B61" s="6">
        <v>3550</v>
      </c>
      <c r="C61" s="13"/>
      <c r="D61" s="156"/>
      <c r="E61" s="13"/>
      <c r="F61" s="13"/>
      <c r="G61" s="13"/>
      <c r="H61" s="13"/>
      <c r="I61" s="13"/>
      <c r="J61" s="13"/>
    </row>
    <row r="62" spans="1:10" ht="20.100000000000001" customHeight="1">
      <c r="A62" s="8" t="s">
        <v>95</v>
      </c>
      <c r="B62" s="6">
        <v>3560</v>
      </c>
      <c r="C62" s="13"/>
      <c r="D62" s="156"/>
      <c r="E62" s="13"/>
      <c r="F62" s="13"/>
      <c r="G62" s="13"/>
      <c r="H62" s="13"/>
      <c r="I62" s="13"/>
      <c r="J62" s="13"/>
    </row>
    <row r="63" spans="1:10" ht="20.100000000000001" customHeight="1">
      <c r="A63" s="8" t="s">
        <v>89</v>
      </c>
      <c r="B63" s="6">
        <v>3570</v>
      </c>
      <c r="C63" s="13"/>
      <c r="D63" s="156"/>
      <c r="E63" s="13"/>
      <c r="F63" s="13"/>
      <c r="G63" s="13"/>
      <c r="H63" s="13"/>
      <c r="I63" s="13"/>
      <c r="J63" s="13"/>
    </row>
    <row r="64" spans="1:10" ht="20.100000000000001" customHeight="1">
      <c r="A64" s="55" t="s">
        <v>123</v>
      </c>
      <c r="B64" s="6">
        <v>3580</v>
      </c>
      <c r="C64" s="13"/>
      <c r="D64" s="156"/>
      <c r="E64" s="13"/>
      <c r="F64" s="13"/>
      <c r="G64" s="140"/>
      <c r="H64" s="140"/>
      <c r="I64" s="140"/>
      <c r="J64" s="140"/>
    </row>
    <row r="65" spans="1:10" s="18" customFormat="1" ht="20.100000000000001" customHeight="1">
      <c r="A65" s="8" t="s">
        <v>19</v>
      </c>
      <c r="B65" s="6"/>
      <c r="C65" s="13"/>
      <c r="D65" s="156"/>
      <c r="E65" s="13"/>
      <c r="F65" s="13"/>
      <c r="G65" s="78"/>
      <c r="H65" s="78"/>
      <c r="I65" s="78"/>
      <c r="J65" s="78"/>
    </row>
    <row r="66" spans="1:10" s="113" customFormat="1" ht="20.100000000000001" customHeight="1">
      <c r="A66" s="179" t="s">
        <v>20</v>
      </c>
      <c r="B66" s="180">
        <v>3600</v>
      </c>
      <c r="C66" s="114">
        <v>67</v>
      </c>
      <c r="D66" s="161">
        <v>-114</v>
      </c>
      <c r="E66" s="181">
        <v>23</v>
      </c>
      <c r="F66" s="181">
        <v>9.9</v>
      </c>
      <c r="G66" s="181">
        <v>17.7</v>
      </c>
      <c r="H66" s="181">
        <v>19.7</v>
      </c>
      <c r="I66" s="181">
        <v>24.5</v>
      </c>
      <c r="J66" s="178">
        <v>26.5</v>
      </c>
    </row>
    <row r="67" spans="1:10" s="18" customFormat="1" ht="20.100000000000001" customHeight="1">
      <c r="A67" s="69" t="s">
        <v>129</v>
      </c>
      <c r="B67" s="6">
        <v>3610</v>
      </c>
      <c r="C67" s="78"/>
      <c r="D67" s="177"/>
      <c r="E67" s="78"/>
      <c r="F67" s="78"/>
      <c r="G67" s="78"/>
      <c r="H67" s="78"/>
      <c r="I67" s="78"/>
      <c r="J67" s="78"/>
    </row>
    <row r="68" spans="1:10" s="113" customFormat="1" ht="20.100000000000001" customHeight="1">
      <c r="A68" s="179" t="s">
        <v>39</v>
      </c>
      <c r="B68" s="180">
        <v>3620</v>
      </c>
      <c r="C68" s="114">
        <f t="shared" ref="C68:J68" si="1">C66+C21</f>
        <v>-114</v>
      </c>
      <c r="D68" s="181">
        <f t="shared" si="1"/>
        <v>23.000000000002899</v>
      </c>
      <c r="E68" s="181">
        <f t="shared" si="1"/>
        <v>9.8999999999999986</v>
      </c>
      <c r="F68" s="181">
        <f t="shared" si="1"/>
        <v>17.700000000000003</v>
      </c>
      <c r="G68" s="181">
        <f t="shared" si="1"/>
        <v>19.649999999999999</v>
      </c>
      <c r="H68" s="181">
        <f t="shared" si="1"/>
        <v>24.5</v>
      </c>
      <c r="I68" s="181">
        <f t="shared" si="1"/>
        <v>26.45</v>
      </c>
      <c r="J68" s="181">
        <f t="shared" si="1"/>
        <v>28.45</v>
      </c>
    </row>
    <row r="69" spans="1:10" s="18" customFormat="1" ht="24" customHeight="1">
      <c r="A69" s="10" t="s">
        <v>21</v>
      </c>
      <c r="B69" s="91">
        <v>3630</v>
      </c>
      <c r="C69" s="161">
        <f>C68-C66</f>
        <v>-181</v>
      </c>
      <c r="D69" s="161">
        <f>D68-D66</f>
        <v>137.0000000000029</v>
      </c>
      <c r="E69" s="161">
        <f t="shared" ref="E69:J69" si="2">E68-E66</f>
        <v>-13.100000000000001</v>
      </c>
      <c r="F69" s="161">
        <f t="shared" si="2"/>
        <v>7.8000000000000025</v>
      </c>
      <c r="G69" s="161">
        <f t="shared" si="2"/>
        <v>1.9499999999999993</v>
      </c>
      <c r="H69" s="161">
        <f t="shared" si="2"/>
        <v>4.8000000000000007</v>
      </c>
      <c r="I69" s="161">
        <f t="shared" si="2"/>
        <v>1.9499999999999993</v>
      </c>
      <c r="J69" s="161">
        <f t="shared" si="2"/>
        <v>1.9499999999999993</v>
      </c>
    </row>
    <row r="70" spans="1:10" s="18" customFormat="1" ht="20.100000000000001" customHeight="1">
      <c r="A70" s="2"/>
      <c r="B70" s="35"/>
      <c r="C70" s="37"/>
      <c r="D70" s="37"/>
      <c r="E70" s="37"/>
      <c r="F70" s="20"/>
      <c r="G70" s="36"/>
      <c r="H70" s="36"/>
      <c r="I70" s="36"/>
      <c r="J70" s="36"/>
    </row>
    <row r="71" spans="1:10" s="18" customFormat="1" ht="20.100000000000001" customHeight="1">
      <c r="A71" s="2"/>
      <c r="B71" s="35"/>
      <c r="C71" s="37"/>
      <c r="D71" s="37"/>
      <c r="E71" s="37"/>
      <c r="F71" s="20"/>
      <c r="G71" s="36"/>
      <c r="H71" s="36"/>
      <c r="I71" s="36"/>
      <c r="J71" s="36"/>
    </row>
    <row r="72" spans="1:10" s="3" customFormat="1" ht="20.100000000000001" customHeight="1">
      <c r="A72" s="187" t="s">
        <v>267</v>
      </c>
      <c r="B72" s="1"/>
      <c r="C72" s="215" t="s">
        <v>86</v>
      </c>
      <c r="D72" s="215"/>
      <c r="E72" s="215"/>
      <c r="F72" s="216"/>
      <c r="G72" s="149"/>
      <c r="H72" s="217" t="s">
        <v>295</v>
      </c>
      <c r="I72" s="217"/>
      <c r="J72" s="217"/>
    </row>
    <row r="73" spans="1:10" ht="20.100000000000001" customHeight="1">
      <c r="A73" s="65" t="s">
        <v>192</v>
      </c>
      <c r="B73" s="3"/>
      <c r="C73" s="217" t="s">
        <v>64</v>
      </c>
      <c r="D73" s="217"/>
      <c r="E73" s="217"/>
      <c r="F73" s="217"/>
      <c r="G73" s="29"/>
      <c r="H73" s="237" t="s">
        <v>82</v>
      </c>
      <c r="I73" s="237"/>
      <c r="J73" s="237"/>
    </row>
    <row r="74" spans="1:10">
      <c r="C74" s="4"/>
      <c r="D74" s="4"/>
      <c r="E74" s="4"/>
    </row>
    <row r="75" spans="1:10">
      <c r="C75" s="4"/>
      <c r="D75" s="4"/>
      <c r="E75" s="4"/>
    </row>
    <row r="76" spans="1:10">
      <c r="C76" s="4"/>
      <c r="D76" s="4"/>
      <c r="E76" s="4"/>
    </row>
    <row r="77" spans="1:10">
      <c r="C77" s="4"/>
      <c r="D77" s="4"/>
      <c r="E77" s="4"/>
    </row>
    <row r="78" spans="1:10">
      <c r="C78" s="4"/>
      <c r="D78" s="4"/>
      <c r="E78" s="4"/>
    </row>
    <row r="79" spans="1:10">
      <c r="C79" s="4"/>
      <c r="D79" s="4"/>
      <c r="E79" s="4"/>
    </row>
    <row r="80" spans="1:10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</sheetData>
  <mergeCells count="15">
    <mergeCell ref="C73:F73"/>
    <mergeCell ref="H73:J73"/>
    <mergeCell ref="A22:J22"/>
    <mergeCell ref="A9:J9"/>
    <mergeCell ref="A39:J39"/>
    <mergeCell ref="C72:F72"/>
    <mergeCell ref="H72:J72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78740157480314965" bottom="0.78740157480314965" header="0.19685039370078741" footer="0.23622047244094491"/>
  <pageSetup paperSize="9" scale="60" fitToHeight="0" orientation="landscape" r:id="rId1"/>
  <headerFooter alignWithMargins="0">
    <oddHeader xml:space="preserve">&amp;C&amp;"Times New Roman,обычный"&amp;14 
9&amp;R&amp;"Times New Roman,обычный"&amp;14
Продовження додатка 1
</oddHeader>
  </headerFooter>
  <rowBreaks count="1" manualBreakCount="1">
    <brk id="6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188"/>
  <sheetViews>
    <sheetView zoomScale="75" zoomScaleNormal="75" zoomScaleSheetLayoutView="50" workbookViewId="0">
      <selection activeCell="E7" sqref="E7"/>
    </sheetView>
  </sheetViews>
  <sheetFormatPr defaultRowHeight="18.75"/>
  <cols>
    <col min="1" max="1" width="70.28515625" style="3" customWidth="1"/>
    <col min="2" max="2" width="10.42578125" style="27" customWidth="1"/>
    <col min="3" max="5" width="19.42578125" style="27" customWidth="1"/>
    <col min="6" max="6" width="19.42578125" style="3" customWidth="1"/>
    <col min="7" max="8" width="17.140625" style="3" customWidth="1"/>
    <col min="9" max="9" width="17" style="3" customWidth="1"/>
    <col min="10" max="10" width="17.28515625" style="3" customWidth="1"/>
    <col min="11" max="11" width="9.5703125" style="3" customWidth="1"/>
    <col min="12" max="12" width="9.85546875" style="3" customWidth="1"/>
    <col min="13" max="16384" width="9.140625" style="3"/>
  </cols>
  <sheetData>
    <row r="2" spans="1:17">
      <c r="A2" s="227" t="s">
        <v>162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7">
      <c r="A3" s="261"/>
      <c r="B3" s="261"/>
      <c r="C3" s="261"/>
      <c r="D3" s="261"/>
      <c r="E3" s="261"/>
      <c r="F3" s="261"/>
      <c r="G3" s="261"/>
      <c r="H3" s="261"/>
      <c r="I3" s="261"/>
      <c r="J3" s="261"/>
    </row>
    <row r="4" spans="1:17" ht="43.5" customHeight="1">
      <c r="A4" s="228" t="s">
        <v>180</v>
      </c>
      <c r="B4" s="229" t="s">
        <v>7</v>
      </c>
      <c r="C4" s="229" t="s">
        <v>299</v>
      </c>
      <c r="D4" s="222" t="s">
        <v>307</v>
      </c>
      <c r="E4" s="253" t="s">
        <v>310</v>
      </c>
      <c r="F4" s="229" t="s">
        <v>9</v>
      </c>
      <c r="G4" s="229" t="s">
        <v>251</v>
      </c>
      <c r="H4" s="229"/>
      <c r="I4" s="229"/>
      <c r="J4" s="229"/>
    </row>
    <row r="5" spans="1:17" ht="75.75" customHeight="1">
      <c r="A5" s="228"/>
      <c r="B5" s="229"/>
      <c r="C5" s="229"/>
      <c r="D5" s="226"/>
      <c r="E5" s="258"/>
      <c r="F5" s="229"/>
      <c r="G5" s="16" t="s">
        <v>142</v>
      </c>
      <c r="H5" s="16" t="s">
        <v>143</v>
      </c>
      <c r="I5" s="16" t="s">
        <v>144</v>
      </c>
      <c r="J5" s="16" t="s">
        <v>56</v>
      </c>
    </row>
    <row r="6" spans="1:17" ht="18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7" s="5" customFormat="1" ht="42.75" customHeight="1">
      <c r="A7" s="10" t="s">
        <v>66</v>
      </c>
      <c r="B7" s="204">
        <v>4000</v>
      </c>
      <c r="C7" s="160">
        <f t="shared" ref="C7:J7" si="0">C8+C9+C10+C11+C12+C13</f>
        <v>3342</v>
      </c>
      <c r="D7" s="205">
        <f t="shared" si="0"/>
        <v>11541</v>
      </c>
      <c r="E7" s="205">
        <f t="shared" si="0"/>
        <v>147.15800000000002</v>
      </c>
      <c r="F7" s="206">
        <f t="shared" si="0"/>
        <v>7500</v>
      </c>
      <c r="G7" s="206">
        <f t="shared" si="0"/>
        <v>1875</v>
      </c>
      <c r="H7" s="206">
        <f t="shared" si="0"/>
        <v>1875</v>
      </c>
      <c r="I7" s="206">
        <f t="shared" si="0"/>
        <v>1875</v>
      </c>
      <c r="J7" s="206">
        <f t="shared" si="0"/>
        <v>1875</v>
      </c>
    </row>
    <row r="8" spans="1:17" ht="20.100000000000001" customHeight="1">
      <c r="A8" s="8" t="s">
        <v>1</v>
      </c>
      <c r="B8" s="75" t="s">
        <v>165</v>
      </c>
      <c r="C8" s="207">
        <v>0</v>
      </c>
      <c r="D8" s="140">
        <f>E8+F8+G8+H8</f>
        <v>0</v>
      </c>
      <c r="E8" s="140">
        <f>F8+G8+H8+I8</f>
        <v>0</v>
      </c>
      <c r="F8" s="13">
        <f>G8+H8+I8+J8</f>
        <v>0</v>
      </c>
      <c r="G8" s="13">
        <v>0</v>
      </c>
      <c r="H8" s="13">
        <v>0</v>
      </c>
      <c r="I8" s="13">
        <v>0</v>
      </c>
      <c r="J8" s="13">
        <v>0</v>
      </c>
    </row>
    <row r="9" spans="1:17" ht="20.100000000000001" customHeight="1">
      <c r="A9" s="8" t="s">
        <v>2</v>
      </c>
      <c r="B9" s="74">
        <v>4020</v>
      </c>
      <c r="C9" s="207">
        <v>144</v>
      </c>
      <c r="D9" s="208">
        <v>760</v>
      </c>
      <c r="E9" s="208">
        <v>49.997</v>
      </c>
      <c r="F9" s="13">
        <f>G9+H9+I9+J9</f>
        <v>0</v>
      </c>
      <c r="G9" s="13">
        <v>0</v>
      </c>
      <c r="H9" s="13">
        <v>0</v>
      </c>
      <c r="I9" s="13">
        <v>0</v>
      </c>
      <c r="J9" s="13">
        <v>0</v>
      </c>
      <c r="Q9" s="23"/>
    </row>
    <row r="10" spans="1:17" ht="36.75" customHeight="1">
      <c r="A10" s="8" t="s">
        <v>16</v>
      </c>
      <c r="B10" s="75">
        <v>4030</v>
      </c>
      <c r="C10" s="207">
        <v>41</v>
      </c>
      <c r="D10" s="140">
        <v>140</v>
      </c>
      <c r="E10" s="140">
        <v>0</v>
      </c>
      <c r="F10" s="13">
        <f>G10+H10+I10+J10</f>
        <v>0</v>
      </c>
      <c r="G10" s="13">
        <v>0</v>
      </c>
      <c r="H10" s="13">
        <v>0</v>
      </c>
      <c r="I10" s="13">
        <v>0</v>
      </c>
      <c r="J10" s="13">
        <v>0</v>
      </c>
      <c r="P10" s="23"/>
    </row>
    <row r="11" spans="1:17" ht="20.100000000000001" customHeight="1">
      <c r="A11" s="8" t="s">
        <v>3</v>
      </c>
      <c r="B11" s="74">
        <v>4040</v>
      </c>
      <c r="C11" s="207">
        <v>3</v>
      </c>
      <c r="D11" s="140">
        <v>3</v>
      </c>
      <c r="E11" s="140">
        <v>0</v>
      </c>
      <c r="F11" s="13">
        <f>G11+H11+I11+J11</f>
        <v>0</v>
      </c>
      <c r="G11" s="13">
        <v>0</v>
      </c>
      <c r="H11" s="13">
        <v>0</v>
      </c>
      <c r="I11" s="13">
        <v>0</v>
      </c>
      <c r="J11" s="13">
        <v>0</v>
      </c>
    </row>
    <row r="12" spans="1:17" ht="42.75" customHeight="1">
      <c r="A12" s="8" t="s">
        <v>53</v>
      </c>
      <c r="B12" s="75">
        <v>4050</v>
      </c>
      <c r="C12" s="207">
        <v>3</v>
      </c>
      <c r="D12" s="140">
        <v>40</v>
      </c>
      <c r="E12" s="140">
        <v>0</v>
      </c>
      <c r="F12" s="13">
        <f>G12+H12+I12+J12</f>
        <v>0</v>
      </c>
      <c r="G12" s="13">
        <v>0</v>
      </c>
      <c r="H12" s="13">
        <v>0</v>
      </c>
      <c r="I12" s="13">
        <v>0</v>
      </c>
      <c r="J12" s="13">
        <v>0</v>
      </c>
    </row>
    <row r="13" spans="1:17" ht="18.75" customHeight="1">
      <c r="A13" s="157" t="s">
        <v>276</v>
      </c>
      <c r="B13" s="75">
        <v>4060</v>
      </c>
      <c r="C13" s="207">
        <v>3151</v>
      </c>
      <c r="D13" s="208">
        <v>10598</v>
      </c>
      <c r="E13" s="208">
        <v>97.161000000000001</v>
      </c>
      <c r="F13" s="13">
        <f>G13+H13+I13+J13</f>
        <v>7500</v>
      </c>
      <c r="G13" s="13">
        <v>1875</v>
      </c>
      <c r="H13" s="13">
        <v>1875</v>
      </c>
      <c r="I13" s="13">
        <v>1875</v>
      </c>
      <c r="J13" s="13">
        <v>1875</v>
      </c>
    </row>
    <row r="14" spans="1:17" s="2" customFormat="1" ht="19.5" customHeight="1">
      <c r="A14" s="47"/>
      <c r="B14" s="27"/>
      <c r="C14" s="27"/>
      <c r="D14" s="27"/>
      <c r="E14" s="182"/>
      <c r="F14" s="182"/>
      <c r="G14" s="182"/>
      <c r="H14" s="182"/>
      <c r="I14" s="182"/>
      <c r="J14" s="182"/>
      <c r="K14" s="3"/>
    </row>
    <row r="15" spans="1:17" s="2" customFormat="1" ht="19.5" customHeight="1">
      <c r="A15" s="47"/>
      <c r="B15" s="27"/>
      <c r="C15" s="27"/>
      <c r="D15" s="27"/>
      <c r="E15" s="182"/>
      <c r="F15" s="182"/>
      <c r="G15" s="182"/>
      <c r="H15" s="182"/>
      <c r="I15" s="182"/>
      <c r="J15" s="182"/>
      <c r="K15" s="3"/>
    </row>
    <row r="16" spans="1:17" s="2" customFormat="1" ht="19.5" customHeight="1">
      <c r="A16" s="47"/>
      <c r="B16" s="27"/>
      <c r="C16" s="27"/>
      <c r="D16" s="27"/>
      <c r="E16" s="182"/>
      <c r="F16" s="182"/>
      <c r="G16" s="182"/>
      <c r="H16" s="182"/>
      <c r="I16" s="182"/>
      <c r="J16" s="182"/>
      <c r="K16" s="3"/>
    </row>
    <row r="17" spans="1:11" s="2" customFormat="1" ht="19.5" customHeight="1">
      <c r="A17" s="47"/>
      <c r="B17" s="27"/>
      <c r="C17" s="27"/>
      <c r="D17" s="27"/>
      <c r="E17" s="182"/>
      <c r="F17" s="182"/>
      <c r="G17" s="182"/>
      <c r="H17" s="182"/>
      <c r="I17" s="182"/>
      <c r="J17" s="182"/>
      <c r="K17" s="3"/>
    </row>
    <row r="18" spans="1:11" s="2" customFormat="1" ht="19.5" customHeight="1">
      <c r="A18" s="47"/>
      <c r="B18" s="27"/>
      <c r="C18" s="27"/>
      <c r="D18" s="27"/>
      <c r="E18" s="182"/>
      <c r="F18" s="182"/>
      <c r="G18" s="182"/>
      <c r="H18" s="182"/>
      <c r="I18" s="182"/>
      <c r="J18" s="182"/>
      <c r="K18" s="3"/>
    </row>
    <row r="19" spans="1:11" s="2" customFormat="1" ht="19.5" customHeight="1">
      <c r="A19" s="47"/>
      <c r="B19" s="27"/>
      <c r="C19" s="27"/>
      <c r="D19" s="27"/>
      <c r="E19" s="182"/>
      <c r="F19" s="182"/>
      <c r="G19" s="182"/>
      <c r="H19" s="182"/>
      <c r="I19" s="182"/>
      <c r="J19" s="182"/>
      <c r="K19" s="3"/>
    </row>
    <row r="20" spans="1:11" s="2" customFormat="1" ht="19.5" customHeight="1">
      <c r="A20" s="47"/>
      <c r="B20" s="27"/>
      <c r="C20" s="27"/>
      <c r="D20" s="27"/>
      <c r="E20" s="182"/>
      <c r="F20" s="182"/>
      <c r="G20" s="182"/>
      <c r="H20" s="182"/>
      <c r="I20" s="182"/>
      <c r="J20" s="182"/>
      <c r="K20" s="3"/>
    </row>
    <row r="21" spans="1:11" ht="20.100000000000001" customHeight="1">
      <c r="A21" s="186" t="s">
        <v>260</v>
      </c>
      <c r="B21" s="1"/>
      <c r="C21" s="215" t="s">
        <v>86</v>
      </c>
      <c r="D21" s="215"/>
      <c r="E21" s="215"/>
      <c r="F21" s="216"/>
      <c r="G21" s="15"/>
      <c r="H21" s="259" t="s">
        <v>295</v>
      </c>
      <c r="I21" s="259"/>
      <c r="J21" s="259"/>
    </row>
    <row r="22" spans="1:11" s="2" customFormat="1" ht="20.100000000000001" customHeight="1">
      <c r="A22" s="27" t="s">
        <v>63</v>
      </c>
      <c r="B22" s="3"/>
      <c r="C22" s="217" t="s">
        <v>64</v>
      </c>
      <c r="D22" s="217"/>
      <c r="E22" s="217"/>
      <c r="F22" s="217"/>
      <c r="G22" s="29"/>
      <c r="H22" s="260" t="s">
        <v>316</v>
      </c>
      <c r="I22" s="260"/>
      <c r="J22" s="260"/>
    </row>
    <row r="23" spans="1:11">
      <c r="A23" s="47"/>
    </row>
    <row r="24" spans="1:11">
      <c r="A24" s="257"/>
      <c r="B24" s="257"/>
      <c r="C24" s="257"/>
      <c r="D24" s="257"/>
      <c r="E24" s="257"/>
      <c r="F24" s="257"/>
      <c r="G24" s="257"/>
      <c r="H24" s="257"/>
      <c r="I24" s="257"/>
      <c r="J24" s="257"/>
    </row>
    <row r="25" spans="1:11">
      <c r="A25" s="47"/>
    </row>
    <row r="26" spans="1:11">
      <c r="A26" s="47"/>
    </row>
    <row r="27" spans="1:11">
      <c r="A27" s="47"/>
    </row>
    <row r="28" spans="1:11">
      <c r="A28" s="47"/>
    </row>
    <row r="29" spans="1:11">
      <c r="A29" s="47"/>
    </row>
    <row r="30" spans="1:11">
      <c r="A30" s="47"/>
    </row>
    <row r="31" spans="1:11">
      <c r="A31" s="47"/>
    </row>
    <row r="32" spans="1:11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</sheetData>
  <mergeCells count="14">
    <mergeCell ref="A2:J2"/>
    <mergeCell ref="B4:B5"/>
    <mergeCell ref="C4:C5"/>
    <mergeCell ref="A3:J3"/>
    <mergeCell ref="F4:F5"/>
    <mergeCell ref="A24:J24"/>
    <mergeCell ref="D4:D5"/>
    <mergeCell ref="E4:E5"/>
    <mergeCell ref="G4:J4"/>
    <mergeCell ref="C21:F21"/>
    <mergeCell ref="H21:J21"/>
    <mergeCell ref="C22:F22"/>
    <mergeCell ref="H22:J22"/>
    <mergeCell ref="A4:A5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50" firstPageNumber="9" fitToHeight="0" orientation="landscape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CCFF"/>
  </sheetPr>
  <dimension ref="A1:AC112"/>
  <sheetViews>
    <sheetView tabSelected="1" topLeftCell="A76" zoomScale="75" zoomScaleNormal="75" zoomScaleSheetLayoutView="75" workbookViewId="0">
      <selection activeCell="B109" sqref="B109"/>
    </sheetView>
  </sheetViews>
  <sheetFormatPr defaultRowHeight="18.75"/>
  <cols>
    <col min="1" max="1" width="64.140625" style="2" customWidth="1"/>
    <col min="2" max="3" width="21.5703125" style="22" customWidth="1"/>
    <col min="4" max="4" width="19.140625" style="22" customWidth="1"/>
    <col min="5" max="5" width="20.140625" style="2" customWidth="1"/>
    <col min="6" max="6" width="21.85546875" style="2" customWidth="1"/>
    <col min="7" max="7" width="18.28515625" style="2" customWidth="1"/>
    <col min="8" max="8" width="21.85546875" style="2" customWidth="1"/>
    <col min="9" max="9" width="17.5703125" style="2" customWidth="1"/>
    <col min="10" max="10" width="18.7109375" style="2" customWidth="1"/>
    <col min="11" max="11" width="16.5703125" style="2" customWidth="1"/>
    <col min="12" max="12" width="16.85546875" style="2" customWidth="1"/>
    <col min="13" max="15" width="16.7109375" style="2" customWidth="1"/>
    <col min="16" max="16" width="12.5703125" style="2" customWidth="1"/>
    <col min="17" max="17" width="11" style="2" customWidth="1"/>
    <col min="18" max="18" width="10.28515625" style="2" customWidth="1"/>
    <col min="19" max="19" width="10.85546875" style="2" customWidth="1"/>
    <col min="20" max="20" width="16.5703125" style="2" customWidth="1"/>
    <col min="21" max="21" width="9.140625" style="2"/>
    <col min="22" max="22" width="11" style="2" bestFit="1" customWidth="1"/>
    <col min="23" max="24" width="9.140625" style="2"/>
    <col min="25" max="25" width="16.85546875" style="2" customWidth="1"/>
    <col min="26" max="26" width="9.85546875" style="2" bestFit="1" customWidth="1"/>
    <col min="27" max="16384" width="9.140625" style="2"/>
  </cols>
  <sheetData>
    <row r="1" spans="1:15" hidden="1"/>
    <row r="2" spans="1:15" hidden="1"/>
    <row r="3" spans="1:15" hidden="1"/>
    <row r="4" spans="1:15">
      <c r="A4" s="315" t="s">
        <v>96</v>
      </c>
      <c r="B4" s="315"/>
      <c r="C4" s="315"/>
      <c r="D4" s="315"/>
      <c r="E4" s="315"/>
      <c r="F4" s="315"/>
      <c r="G4" s="315"/>
      <c r="H4" s="315"/>
      <c r="I4" s="315"/>
      <c r="J4" s="116"/>
      <c r="K4" s="116"/>
      <c r="L4" s="116"/>
      <c r="M4" s="116"/>
      <c r="N4" s="116"/>
      <c r="O4" s="116"/>
    </row>
    <row r="5" spans="1:15">
      <c r="A5" s="315" t="s">
        <v>303</v>
      </c>
      <c r="B5" s="315"/>
      <c r="C5" s="315"/>
      <c r="D5" s="315"/>
      <c r="E5" s="315"/>
      <c r="F5" s="315"/>
      <c r="G5" s="315"/>
      <c r="H5" s="315"/>
      <c r="I5" s="315"/>
      <c r="J5" s="116"/>
      <c r="K5" s="116"/>
      <c r="L5" s="116"/>
      <c r="M5" s="116"/>
      <c r="N5" s="116"/>
      <c r="O5" s="116"/>
    </row>
    <row r="6" spans="1:15">
      <c r="A6" s="227" t="s">
        <v>257</v>
      </c>
      <c r="B6" s="227"/>
      <c r="C6" s="227"/>
      <c r="D6" s="227"/>
      <c r="E6" s="227"/>
      <c r="F6" s="227"/>
      <c r="G6" s="227"/>
      <c r="H6" s="227"/>
      <c r="I6" s="227"/>
      <c r="J6" s="27"/>
      <c r="K6" s="27"/>
      <c r="L6" s="27"/>
      <c r="M6" s="27"/>
      <c r="N6" s="27"/>
      <c r="O6" s="27"/>
    </row>
    <row r="7" spans="1:15" ht="20.100000000000001" customHeight="1">
      <c r="A7" s="323" t="s">
        <v>102</v>
      </c>
      <c r="B7" s="323"/>
      <c r="C7" s="323"/>
      <c r="D7" s="323"/>
      <c r="E7" s="323"/>
      <c r="F7" s="323"/>
      <c r="G7" s="323"/>
      <c r="H7" s="323"/>
      <c r="I7" s="323"/>
      <c r="J7" s="67"/>
      <c r="K7" s="67"/>
      <c r="L7" s="67"/>
      <c r="M7" s="67"/>
      <c r="N7" s="67"/>
      <c r="O7" s="67"/>
    </row>
    <row r="8" spans="1:15" ht="21.95" customHeight="1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8.75" customHeight="1">
      <c r="A10" s="2" t="s">
        <v>217</v>
      </c>
      <c r="B10" s="2"/>
      <c r="C10" s="2"/>
      <c r="D10" s="2"/>
    </row>
    <row r="11" spans="1:15" ht="18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s="3" customFormat="1" ht="69.75" customHeight="1">
      <c r="A12" s="6" t="s">
        <v>180</v>
      </c>
      <c r="B12" s="7" t="s">
        <v>299</v>
      </c>
      <c r="C12" s="7" t="s">
        <v>308</v>
      </c>
      <c r="D12" s="7" t="s">
        <v>310</v>
      </c>
      <c r="E12" s="7" t="s">
        <v>317</v>
      </c>
      <c r="F12" s="229" t="s">
        <v>252</v>
      </c>
      <c r="G12" s="229"/>
      <c r="H12" s="229" t="s">
        <v>253</v>
      </c>
      <c r="I12" s="229"/>
      <c r="J12" s="101"/>
      <c r="K12" s="50"/>
      <c r="L12" s="50"/>
      <c r="M12" s="50"/>
      <c r="N12" s="27"/>
      <c r="O12" s="27"/>
    </row>
    <row r="13" spans="1:15" s="3" customFormat="1" ht="18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229">
        <v>6</v>
      </c>
      <c r="G13" s="229"/>
      <c r="H13" s="243">
        <v>7</v>
      </c>
      <c r="I13" s="264"/>
      <c r="J13" s="101"/>
      <c r="K13" s="50"/>
      <c r="L13" s="50"/>
      <c r="M13" s="50"/>
      <c r="N13" s="27"/>
      <c r="O13" s="27"/>
    </row>
    <row r="14" spans="1:15" s="3" customFormat="1" ht="20.100000000000001" customHeight="1">
      <c r="A14" s="10" t="s">
        <v>103</v>
      </c>
      <c r="B14" s="164">
        <v>168</v>
      </c>
      <c r="C14" s="170">
        <v>206</v>
      </c>
      <c r="D14" s="150">
        <v>206</v>
      </c>
      <c r="E14" s="150">
        <v>206</v>
      </c>
      <c r="F14" s="316">
        <f>E14/D14*100-100</f>
        <v>0</v>
      </c>
      <c r="G14" s="316"/>
      <c r="H14" s="317">
        <f t="shared" ref="H14:H20" si="0">E14/B14*100-100</f>
        <v>22.61904761904762</v>
      </c>
      <c r="I14" s="318"/>
      <c r="J14" s="102"/>
      <c r="K14" s="103"/>
      <c r="L14" s="34"/>
      <c r="M14" s="34"/>
      <c r="N14" s="128"/>
      <c r="O14" s="128"/>
    </row>
    <row r="15" spans="1:15" s="3" customFormat="1" ht="20.100000000000001" customHeight="1">
      <c r="A15" s="8" t="s">
        <v>200</v>
      </c>
      <c r="B15" s="146">
        <v>15</v>
      </c>
      <c r="C15" s="146">
        <v>16</v>
      </c>
      <c r="D15" s="7">
        <v>16</v>
      </c>
      <c r="E15" s="7">
        <v>16</v>
      </c>
      <c r="F15" s="316">
        <f t="shared" ref="F15:F20" si="1">E15/D15*100-100</f>
        <v>0</v>
      </c>
      <c r="G15" s="316"/>
      <c r="H15" s="317">
        <f t="shared" si="0"/>
        <v>6.6666666666666714</v>
      </c>
      <c r="I15" s="318"/>
      <c r="J15" s="102"/>
      <c r="K15" s="103"/>
      <c r="L15" s="34"/>
      <c r="M15" s="34"/>
      <c r="N15" s="128"/>
      <c r="O15" s="128"/>
    </row>
    <row r="16" spans="1:15" s="3" customFormat="1" ht="20.100000000000001" customHeight="1">
      <c r="A16" s="8" t="s">
        <v>201</v>
      </c>
      <c r="B16" s="146">
        <v>12</v>
      </c>
      <c r="C16" s="146">
        <v>12</v>
      </c>
      <c r="D16" s="7">
        <v>12</v>
      </c>
      <c r="E16" s="7">
        <v>12</v>
      </c>
      <c r="F16" s="316">
        <f t="shared" si="1"/>
        <v>0</v>
      </c>
      <c r="G16" s="316"/>
      <c r="H16" s="317">
        <f t="shared" si="0"/>
        <v>0</v>
      </c>
      <c r="I16" s="318"/>
      <c r="J16" s="102"/>
      <c r="K16" s="103"/>
      <c r="L16" s="34"/>
      <c r="M16" s="34"/>
      <c r="N16" s="128"/>
      <c r="O16" s="128"/>
    </row>
    <row r="17" spans="1:15" s="3" customFormat="1" ht="20.100000000000001" customHeight="1">
      <c r="A17" s="8" t="s">
        <v>202</v>
      </c>
      <c r="B17" s="146">
        <v>19</v>
      </c>
      <c r="C17" s="146">
        <v>19</v>
      </c>
      <c r="D17" s="7">
        <v>19</v>
      </c>
      <c r="E17" s="7">
        <v>19</v>
      </c>
      <c r="F17" s="316">
        <f t="shared" si="1"/>
        <v>0</v>
      </c>
      <c r="G17" s="316"/>
      <c r="H17" s="317">
        <f t="shared" si="0"/>
        <v>0</v>
      </c>
      <c r="I17" s="318"/>
      <c r="J17" s="102"/>
      <c r="K17" s="103"/>
      <c r="L17" s="34"/>
      <c r="M17" s="34"/>
      <c r="N17" s="128"/>
      <c r="O17" s="128"/>
    </row>
    <row r="18" spans="1:15" s="3" customFormat="1" ht="20.100000000000001" customHeight="1">
      <c r="A18" s="8" t="s">
        <v>203</v>
      </c>
      <c r="B18" s="146">
        <v>5</v>
      </c>
      <c r="C18" s="146">
        <v>5</v>
      </c>
      <c r="D18" s="7">
        <v>5</v>
      </c>
      <c r="E18" s="7">
        <v>5</v>
      </c>
      <c r="F18" s="316">
        <f t="shared" si="1"/>
        <v>0</v>
      </c>
      <c r="G18" s="316"/>
      <c r="H18" s="317">
        <f t="shared" si="0"/>
        <v>0</v>
      </c>
      <c r="I18" s="318"/>
      <c r="J18" s="102"/>
      <c r="K18" s="103"/>
      <c r="L18" s="34"/>
      <c r="M18" s="34"/>
      <c r="N18" s="128"/>
      <c r="O18" s="128"/>
    </row>
    <row r="19" spans="1:15" s="3" customFormat="1" ht="20.100000000000001" customHeight="1">
      <c r="A19" s="8" t="s">
        <v>204</v>
      </c>
      <c r="B19" s="146">
        <v>112</v>
      </c>
      <c r="C19" s="146">
        <v>153</v>
      </c>
      <c r="D19" s="7">
        <v>153</v>
      </c>
      <c r="E19" s="7">
        <v>153</v>
      </c>
      <c r="F19" s="316">
        <f t="shared" si="1"/>
        <v>0</v>
      </c>
      <c r="G19" s="316"/>
      <c r="H19" s="317">
        <f t="shared" si="0"/>
        <v>36.607142857142861</v>
      </c>
      <c r="I19" s="318"/>
      <c r="J19" s="103"/>
      <c r="K19" s="103"/>
      <c r="L19" s="34"/>
      <c r="M19" s="34"/>
      <c r="N19" s="128"/>
      <c r="O19" s="128"/>
    </row>
    <row r="20" spans="1:15" s="3" customFormat="1" ht="20.100000000000001" customHeight="1">
      <c r="A20" s="8" t="s">
        <v>205</v>
      </c>
      <c r="B20" s="146">
        <v>5</v>
      </c>
      <c r="C20" s="146">
        <v>1</v>
      </c>
      <c r="D20" s="7">
        <v>5</v>
      </c>
      <c r="E20" s="146">
        <v>5</v>
      </c>
      <c r="F20" s="316">
        <f t="shared" si="1"/>
        <v>0</v>
      </c>
      <c r="G20" s="316"/>
      <c r="H20" s="317">
        <f t="shared" si="0"/>
        <v>0</v>
      </c>
      <c r="I20" s="318"/>
      <c r="J20" s="102"/>
      <c r="K20" s="103"/>
      <c r="L20" s="34"/>
      <c r="M20" s="34"/>
      <c r="N20" s="128"/>
      <c r="O20" s="128"/>
    </row>
    <row r="21" spans="1:15" s="3" customFormat="1" ht="20.100000000000001" customHeight="1">
      <c r="A21" s="10" t="s">
        <v>187</v>
      </c>
      <c r="B21" s="163">
        <f>B22+B23</f>
        <v>10947.599999999999</v>
      </c>
      <c r="C21" s="163">
        <f>C22+C23</f>
        <v>14532</v>
      </c>
      <c r="D21" s="120">
        <f>SUM(D22:D23)</f>
        <v>15030</v>
      </c>
      <c r="E21" s="120">
        <f>E22+E23</f>
        <v>16833.599999999999</v>
      </c>
      <c r="F21" s="316">
        <f>E21/D21*100-100</f>
        <v>11.999999999999986</v>
      </c>
      <c r="G21" s="316"/>
      <c r="H21" s="317">
        <f t="shared" ref="H21:H32" si="2">E21/B21*100-100</f>
        <v>53.765208812890506</v>
      </c>
      <c r="I21" s="318"/>
      <c r="J21" s="102"/>
      <c r="K21" s="103"/>
      <c r="L21" s="34"/>
      <c r="M21" s="34"/>
      <c r="N21" s="128"/>
      <c r="O21" s="128"/>
    </row>
    <row r="22" spans="1:15" s="3" customFormat="1" ht="20.100000000000001" customHeight="1">
      <c r="A22" s="8" t="s">
        <v>189</v>
      </c>
      <c r="B22" s="146">
        <v>4673.8999999999996</v>
      </c>
      <c r="C22" s="171">
        <v>4900</v>
      </c>
      <c r="D22" s="129">
        <f>'1.Фінансовий результат'!E36</f>
        <v>3950</v>
      </c>
      <c r="E22" s="129">
        <f>D22+(D22*12/100)</f>
        <v>4424</v>
      </c>
      <c r="F22" s="316">
        <f t="shared" ref="F22:F32" si="3">E22/D22*100-100</f>
        <v>12.000000000000014</v>
      </c>
      <c r="G22" s="316"/>
      <c r="H22" s="317">
        <f>E22/B22*100-100</f>
        <v>-5.3467125954770012</v>
      </c>
      <c r="I22" s="318"/>
      <c r="J22" s="102"/>
      <c r="K22" s="103"/>
      <c r="L22" s="34"/>
      <c r="M22" s="34"/>
      <c r="N22" s="128"/>
      <c r="O22" s="128"/>
    </row>
    <row r="23" spans="1:15" s="3" customFormat="1" ht="20.100000000000001" customHeight="1">
      <c r="A23" s="8" t="s">
        <v>179</v>
      </c>
      <c r="B23" s="146">
        <v>6273.7</v>
      </c>
      <c r="C23" s="171">
        <v>9632</v>
      </c>
      <c r="D23" s="129">
        <f>'1.Фінансовий результат'!E21</f>
        <v>11080</v>
      </c>
      <c r="E23" s="129">
        <f>D23+(D23*12/100)</f>
        <v>12409.6</v>
      </c>
      <c r="F23" s="316">
        <f t="shared" si="3"/>
        <v>12.000000000000014</v>
      </c>
      <c r="G23" s="316"/>
      <c r="H23" s="317">
        <f t="shared" si="2"/>
        <v>97.803529017963911</v>
      </c>
      <c r="I23" s="318"/>
      <c r="J23" s="102"/>
      <c r="K23" s="103"/>
      <c r="L23" s="34"/>
      <c r="M23" s="34"/>
      <c r="N23" s="128"/>
      <c r="O23" s="128"/>
    </row>
    <row r="24" spans="1:15" s="3" customFormat="1" ht="34.5" customHeight="1">
      <c r="A24" s="10" t="s">
        <v>188</v>
      </c>
      <c r="B24" s="163">
        <f>B25+B26</f>
        <v>10891.5</v>
      </c>
      <c r="C24" s="163">
        <f>C25+C26</f>
        <v>14692</v>
      </c>
      <c r="D24" s="120">
        <f>D25+D26</f>
        <v>15030</v>
      </c>
      <c r="E24" s="120">
        <f>E25+E26</f>
        <v>16833.599999999999</v>
      </c>
      <c r="F24" s="316">
        <f t="shared" si="3"/>
        <v>11.999999999999986</v>
      </c>
      <c r="G24" s="316"/>
      <c r="H24" s="317">
        <f t="shared" si="2"/>
        <v>54.557223522930713</v>
      </c>
      <c r="I24" s="318"/>
      <c r="J24" s="102"/>
      <c r="K24" s="103"/>
      <c r="L24" s="34"/>
      <c r="M24" s="34"/>
      <c r="N24" s="128"/>
      <c r="O24" s="128"/>
    </row>
    <row r="25" spans="1:15" s="3" customFormat="1" ht="20.100000000000001" customHeight="1">
      <c r="A25" s="8" t="s">
        <v>189</v>
      </c>
      <c r="B25" s="171">
        <v>4692.7</v>
      </c>
      <c r="C25" s="171">
        <v>4960</v>
      </c>
      <c r="D25" s="129">
        <f>'1.Фінансовий результат'!E36</f>
        <v>3950</v>
      </c>
      <c r="E25" s="129">
        <f>D25+(D25*12/100)</f>
        <v>4424</v>
      </c>
      <c r="F25" s="316">
        <f t="shared" si="3"/>
        <v>12.000000000000014</v>
      </c>
      <c r="G25" s="316"/>
      <c r="H25" s="317">
        <f t="shared" si="2"/>
        <v>-5.7259147186054804</v>
      </c>
      <c r="I25" s="318"/>
      <c r="J25" s="102"/>
      <c r="K25" s="103"/>
      <c r="L25" s="34"/>
      <c r="M25" s="34"/>
      <c r="N25" s="128"/>
      <c r="O25" s="128"/>
    </row>
    <row r="26" spans="1:15" s="3" customFormat="1" ht="20.100000000000001" customHeight="1">
      <c r="A26" s="8" t="s">
        <v>179</v>
      </c>
      <c r="B26" s="171">
        <v>6198.8</v>
      </c>
      <c r="C26" s="171">
        <v>9732</v>
      </c>
      <c r="D26" s="129">
        <f>'1.Фінансовий результат'!E21</f>
        <v>11080</v>
      </c>
      <c r="E26" s="129">
        <f>D26+(D26*12/100)</f>
        <v>12409.6</v>
      </c>
      <c r="F26" s="316">
        <f t="shared" si="3"/>
        <v>12.000000000000014</v>
      </c>
      <c r="G26" s="316"/>
      <c r="H26" s="317">
        <f t="shared" si="2"/>
        <v>100.19358585532686</v>
      </c>
      <c r="I26" s="318"/>
      <c r="J26" s="102"/>
      <c r="K26" s="103"/>
      <c r="L26" s="34"/>
      <c r="M26" s="34"/>
      <c r="N26" s="128"/>
      <c r="O26" s="128"/>
    </row>
    <row r="27" spans="1:15" s="3" customFormat="1" ht="38.25" customHeight="1">
      <c r="A27" s="10" t="s">
        <v>206</v>
      </c>
      <c r="B27" s="172">
        <f>B21/B14/12*1000</f>
        <v>5430.3571428571431</v>
      </c>
      <c r="C27" s="172">
        <f>C21/C14/12*1000</f>
        <v>5878.6407766990296</v>
      </c>
      <c r="D27" s="151">
        <f>D21/D14/12*1000</f>
        <v>6080.0970873786409</v>
      </c>
      <c r="E27" s="151">
        <f>E21/E14/12*1000</f>
        <v>6809.7087378640772</v>
      </c>
      <c r="F27" s="316">
        <f t="shared" si="3"/>
        <v>11.999999999999986</v>
      </c>
      <c r="G27" s="316"/>
      <c r="H27" s="317">
        <f t="shared" si="2"/>
        <v>25.400752818279599</v>
      </c>
      <c r="I27" s="318"/>
      <c r="J27" s="102"/>
      <c r="K27" s="103"/>
      <c r="L27" s="34"/>
      <c r="M27" s="34"/>
      <c r="N27" s="128"/>
      <c r="O27" s="128"/>
    </row>
    <row r="28" spans="1:15" s="3" customFormat="1" ht="20.100000000000001" customHeight="1">
      <c r="A28" s="8" t="s">
        <v>189</v>
      </c>
      <c r="B28" s="173">
        <v>7637</v>
      </c>
      <c r="C28" s="173">
        <v>7853</v>
      </c>
      <c r="D28" s="148">
        <f>D22/41/12*1000</f>
        <v>8028.455284552846</v>
      </c>
      <c r="E28" s="129">
        <f>D28+(D28*12/100)</f>
        <v>8991.8699186991871</v>
      </c>
      <c r="F28" s="316">
        <f t="shared" si="3"/>
        <v>11.999999999999986</v>
      </c>
      <c r="G28" s="316"/>
      <c r="H28" s="317">
        <f t="shared" si="2"/>
        <v>17.740865767961083</v>
      </c>
      <c r="I28" s="318"/>
      <c r="J28" s="102"/>
      <c r="K28" s="103"/>
      <c r="L28" s="34"/>
      <c r="M28" s="34"/>
      <c r="N28" s="128"/>
      <c r="O28" s="128"/>
    </row>
    <row r="29" spans="1:15" s="3" customFormat="1" ht="20.100000000000001" customHeight="1">
      <c r="A29" s="8" t="s">
        <v>179</v>
      </c>
      <c r="B29" s="173">
        <v>4431</v>
      </c>
      <c r="C29" s="173">
        <v>5212</v>
      </c>
      <c r="D29" s="148">
        <f>D23/166/12*1000</f>
        <v>5562.2489959839359</v>
      </c>
      <c r="E29" s="129">
        <f>D29+(D29*12/100)</f>
        <v>6229.7188755020079</v>
      </c>
      <c r="F29" s="316">
        <f t="shared" si="3"/>
        <v>11.999999999999986</v>
      </c>
      <c r="G29" s="316"/>
      <c r="H29" s="317">
        <f t="shared" si="2"/>
        <v>40.593971462469142</v>
      </c>
      <c r="I29" s="318"/>
      <c r="J29" s="102"/>
      <c r="K29" s="103"/>
      <c r="L29" s="34"/>
      <c r="M29" s="34"/>
      <c r="N29" s="128"/>
      <c r="O29" s="128"/>
    </row>
    <row r="30" spans="1:15" s="3" customFormat="1" ht="37.5" customHeight="1">
      <c r="A30" s="10" t="s">
        <v>207</v>
      </c>
      <c r="B30" s="172">
        <f>B24/B14/12*1000</f>
        <v>5402.5297619047615</v>
      </c>
      <c r="C30" s="172">
        <v>5879</v>
      </c>
      <c r="D30" s="151">
        <f>D21/D14/12*1000</f>
        <v>6080.0970873786409</v>
      </c>
      <c r="E30" s="151">
        <f>E21/E14/12*1000</f>
        <v>6809.7087378640772</v>
      </c>
      <c r="F30" s="316">
        <f t="shared" si="3"/>
        <v>11.999999999999986</v>
      </c>
      <c r="G30" s="316"/>
      <c r="H30" s="317">
        <f t="shared" si="2"/>
        <v>26.046667727438646</v>
      </c>
      <c r="I30" s="318"/>
      <c r="J30" s="102"/>
      <c r="K30" s="103"/>
      <c r="L30" s="34"/>
      <c r="M30" s="34"/>
      <c r="N30" s="128"/>
      <c r="O30" s="128"/>
    </row>
    <row r="31" spans="1:15" s="3" customFormat="1" ht="20.100000000000001" customHeight="1">
      <c r="A31" s="8" t="s">
        <v>189</v>
      </c>
      <c r="B31" s="173">
        <v>7668</v>
      </c>
      <c r="C31" s="148">
        <f>C25/12/52*1000</f>
        <v>7948.7179487179483</v>
      </c>
      <c r="D31" s="148">
        <f>D25/12/41*1000</f>
        <v>8028.455284552846</v>
      </c>
      <c r="E31" s="129">
        <f>D31+(D31*12/100)</f>
        <v>8991.8699186991871</v>
      </c>
      <c r="F31" s="316">
        <f t="shared" si="3"/>
        <v>11.999999999999986</v>
      </c>
      <c r="G31" s="316"/>
      <c r="H31" s="317">
        <f t="shared" si="2"/>
        <v>17.264865919394708</v>
      </c>
      <c r="I31" s="318"/>
      <c r="J31" s="102"/>
      <c r="K31" s="103"/>
      <c r="L31" s="34"/>
      <c r="M31" s="34"/>
      <c r="N31" s="128"/>
      <c r="O31" s="128"/>
    </row>
    <row r="32" spans="1:15" s="3" customFormat="1" ht="20.100000000000001" customHeight="1">
      <c r="A32" s="8" t="s">
        <v>179</v>
      </c>
      <c r="B32" s="173">
        <v>4415</v>
      </c>
      <c r="C32" s="173">
        <v>5266</v>
      </c>
      <c r="D32" s="148">
        <f>D26/166/12*1000</f>
        <v>5562.2489959839359</v>
      </c>
      <c r="E32" s="129">
        <f>D32+(D32*12/100)</f>
        <v>6229.7188755020079</v>
      </c>
      <c r="F32" s="316">
        <f t="shared" si="3"/>
        <v>11.999999999999986</v>
      </c>
      <c r="G32" s="316"/>
      <c r="H32" s="317">
        <f t="shared" si="2"/>
        <v>41.103485288833696</v>
      </c>
      <c r="I32" s="318"/>
      <c r="J32" s="102"/>
      <c r="K32" s="103"/>
      <c r="L32" s="34"/>
      <c r="M32" s="34"/>
      <c r="N32" s="128"/>
      <c r="O32" s="128"/>
    </row>
    <row r="33" spans="1:15" ht="16.5" customHeight="1">
      <c r="A33" s="25"/>
      <c r="B33" s="25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6.5" customHeight="1">
      <c r="A34" s="25"/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6.5" customHeight="1">
      <c r="A35" s="25" t="s">
        <v>260</v>
      </c>
      <c r="B35" s="25" t="s">
        <v>273</v>
      </c>
      <c r="C35" s="25"/>
      <c r="D35" s="25" t="s">
        <v>295</v>
      </c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15" ht="20.100000000000001" customHeight="1">
      <c r="A37" s="6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21.95" customHeight="1">
      <c r="A38" s="38" t="s">
        <v>287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5" ht="20.100000000000001" customHeight="1">
      <c r="A39" s="21"/>
    </row>
    <row r="40" spans="1:15" ht="63.95" customHeight="1">
      <c r="A40" s="229" t="s">
        <v>180</v>
      </c>
      <c r="B40" s="243" t="s">
        <v>208</v>
      </c>
      <c r="C40" s="262"/>
      <c r="D40" s="243" t="s">
        <v>304</v>
      </c>
      <c r="E40" s="262"/>
      <c r="F40" s="243" t="s">
        <v>306</v>
      </c>
      <c r="G40" s="245"/>
      <c r="H40" s="243" t="s">
        <v>284</v>
      </c>
      <c r="I40" s="262"/>
      <c r="J40" s="243" t="s">
        <v>305</v>
      </c>
      <c r="K40" s="262"/>
      <c r="L40" s="50"/>
      <c r="M40" s="50"/>
      <c r="N40" s="50"/>
      <c r="O40" s="50"/>
    </row>
    <row r="41" spans="1:15" ht="112.5">
      <c r="A41" s="229"/>
      <c r="B41" s="7" t="s">
        <v>57</v>
      </c>
      <c r="C41" s="7" t="s">
        <v>58</v>
      </c>
      <c r="D41" s="7" t="s">
        <v>209</v>
      </c>
      <c r="E41" s="7" t="s">
        <v>210</v>
      </c>
      <c r="F41" s="7" t="s">
        <v>209</v>
      </c>
      <c r="G41" s="7" t="s">
        <v>210</v>
      </c>
      <c r="H41" s="7" t="s">
        <v>209</v>
      </c>
      <c r="I41" s="7" t="s">
        <v>210</v>
      </c>
      <c r="J41" s="7" t="s">
        <v>209</v>
      </c>
      <c r="K41" s="132" t="s">
        <v>210</v>
      </c>
      <c r="L41" s="50"/>
      <c r="M41" s="50"/>
      <c r="N41" s="50"/>
      <c r="O41" s="50"/>
    </row>
    <row r="42" spans="1:15" ht="18" customHeight="1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>
        <v>6</v>
      </c>
      <c r="G42" s="7">
        <v>7</v>
      </c>
      <c r="H42" s="7">
        <v>8</v>
      </c>
      <c r="I42" s="7">
        <v>9</v>
      </c>
      <c r="J42" s="7">
        <v>10</v>
      </c>
      <c r="K42" s="7">
        <v>11</v>
      </c>
      <c r="L42" s="27"/>
      <c r="M42" s="27"/>
      <c r="N42" s="27"/>
      <c r="O42" s="27"/>
    </row>
    <row r="43" spans="1:15" ht="20.100000000000001" customHeight="1">
      <c r="A43" s="8" t="s">
        <v>263</v>
      </c>
      <c r="B43" s="140">
        <f>H43/H45*100</f>
        <v>99.7</v>
      </c>
      <c r="C43" s="140">
        <v>99.7</v>
      </c>
      <c r="D43" s="13">
        <f>D45*B43/100</f>
        <v>40440.313999999998</v>
      </c>
      <c r="E43" s="13"/>
      <c r="F43" s="140">
        <f>F45*C43/100</f>
        <v>40617.78</v>
      </c>
      <c r="G43" s="78"/>
      <c r="H43" s="13">
        <f>H45*C43/100</f>
        <v>30543.095000000001</v>
      </c>
      <c r="I43" s="78"/>
      <c r="J43" s="140">
        <f>J45*C43/100</f>
        <v>40677.599999999999</v>
      </c>
      <c r="K43" s="78"/>
      <c r="L43" s="103"/>
      <c r="M43" s="103"/>
      <c r="N43" s="103"/>
      <c r="O43" s="103"/>
    </row>
    <row r="44" spans="1:15" ht="20.100000000000001" customHeight="1">
      <c r="A44" s="8" t="s">
        <v>264</v>
      </c>
      <c r="B44" s="140">
        <f>H44/H45*100</f>
        <v>0.3</v>
      </c>
      <c r="C44" s="140">
        <v>0.3</v>
      </c>
      <c r="D44" s="13">
        <f>D45*B44/100</f>
        <v>121.68600000000001</v>
      </c>
      <c r="E44" s="13"/>
      <c r="F44" s="140">
        <f>F45*C44/100</f>
        <v>122.22</v>
      </c>
      <c r="G44" s="78"/>
      <c r="H44" s="140">
        <f>H45*C44/100</f>
        <v>91.905000000000001</v>
      </c>
      <c r="I44" s="78"/>
      <c r="J44" s="140">
        <f>J45*C44/100</f>
        <v>122.4</v>
      </c>
      <c r="K44" s="78"/>
      <c r="L44" s="103"/>
      <c r="M44" s="103"/>
      <c r="N44" s="103"/>
      <c r="O44" s="103"/>
    </row>
    <row r="45" spans="1:15" ht="20.100000000000001" customHeight="1">
      <c r="A45" s="8" t="s">
        <v>41</v>
      </c>
      <c r="B45" s="140">
        <v>100</v>
      </c>
      <c r="C45" s="140">
        <v>100</v>
      </c>
      <c r="D45" s="13">
        <f>'Фінплан - зведені показники'!C16</f>
        <v>40562</v>
      </c>
      <c r="E45" s="13"/>
      <c r="F45" s="140">
        <f>'Фінплан - зведені показники'!D16</f>
        <v>40740</v>
      </c>
      <c r="G45" s="78"/>
      <c r="H45" s="13">
        <v>30635</v>
      </c>
      <c r="I45" s="78"/>
      <c r="J45" s="140">
        <f>'Фінплан - зведені показники'!F16</f>
        <v>40800</v>
      </c>
      <c r="K45" s="78"/>
      <c r="L45" s="104"/>
      <c r="M45" s="104"/>
      <c r="N45" s="104"/>
      <c r="O45" s="104"/>
    </row>
    <row r="46" spans="1:15" ht="20.100000000000001" customHeight="1">
      <c r="A46" s="23"/>
      <c r="B46" s="24"/>
      <c r="C46" s="24"/>
      <c r="D46" s="24"/>
      <c r="E46" s="24"/>
      <c r="F46" s="24"/>
      <c r="G46" s="24"/>
      <c r="H46" s="14"/>
      <c r="I46" s="14"/>
      <c r="J46" s="5"/>
      <c r="K46" s="5"/>
      <c r="L46" s="5"/>
      <c r="M46" s="5"/>
      <c r="N46" s="5"/>
      <c r="O46" s="5"/>
    </row>
    <row r="47" spans="1:15" ht="21.95" customHeight="1">
      <c r="A47" s="5" t="s">
        <v>227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0.100000000000001" customHeight="1">
      <c r="A48" s="21"/>
    </row>
    <row r="49" spans="1:15" ht="81.75" customHeight="1">
      <c r="A49" s="7" t="s">
        <v>99</v>
      </c>
      <c r="B49" s="243" t="s">
        <v>55</v>
      </c>
      <c r="C49" s="244"/>
      <c r="D49" s="264"/>
      <c r="E49" s="7" t="s">
        <v>230</v>
      </c>
      <c r="F49" s="7" t="s">
        <v>52</v>
      </c>
      <c r="G49" s="7" t="s">
        <v>285</v>
      </c>
      <c r="H49" s="7" t="s">
        <v>70</v>
      </c>
      <c r="I49" s="243" t="s">
        <v>22</v>
      </c>
      <c r="J49" s="263"/>
      <c r="K49" s="264"/>
      <c r="L49" s="50"/>
      <c r="M49" s="50"/>
      <c r="N49" s="50"/>
      <c r="O49" s="50"/>
    </row>
    <row r="50" spans="1:15" ht="18" customHeight="1">
      <c r="A50" s="6">
        <v>1</v>
      </c>
      <c r="B50" s="243">
        <v>2</v>
      </c>
      <c r="C50" s="244"/>
      <c r="D50" s="264"/>
      <c r="E50" s="6">
        <v>3</v>
      </c>
      <c r="F50" s="6">
        <v>4</v>
      </c>
      <c r="G50" s="6">
        <v>5</v>
      </c>
      <c r="H50" s="85">
        <v>6</v>
      </c>
      <c r="I50" s="243">
        <v>7</v>
      </c>
      <c r="J50" s="263"/>
      <c r="K50" s="265"/>
      <c r="L50" s="27"/>
      <c r="M50" s="27"/>
      <c r="N50" s="27"/>
      <c r="O50" s="27"/>
    </row>
    <row r="51" spans="1:15" ht="38.25" customHeight="1">
      <c r="A51" s="8"/>
      <c r="B51" s="292"/>
      <c r="C51" s="293"/>
      <c r="D51" s="264"/>
      <c r="E51" s="78"/>
      <c r="F51" s="13"/>
      <c r="G51" s="78"/>
      <c r="H51" s="13"/>
      <c r="I51" s="243"/>
      <c r="J51" s="263"/>
      <c r="K51" s="264"/>
      <c r="L51" s="103"/>
      <c r="M51" s="103"/>
      <c r="N51" s="103"/>
      <c r="O51" s="103"/>
    </row>
    <row r="52" spans="1:15" ht="20.100000000000001" customHeight="1">
      <c r="A52" s="8"/>
      <c r="B52" s="292"/>
      <c r="C52" s="293"/>
      <c r="D52" s="264"/>
      <c r="E52" s="86"/>
      <c r="F52" s="78"/>
      <c r="G52" s="86"/>
      <c r="H52" s="87"/>
      <c r="I52" s="243"/>
      <c r="J52" s="263"/>
      <c r="K52" s="264"/>
      <c r="L52" s="103"/>
      <c r="M52" s="103"/>
      <c r="N52" s="103"/>
      <c r="O52" s="103"/>
    </row>
    <row r="53" spans="1:15" ht="20.100000000000001" customHeight="1">
      <c r="A53" s="8"/>
      <c r="B53" s="292"/>
      <c r="C53" s="293"/>
      <c r="D53" s="264"/>
      <c r="E53" s="78"/>
      <c r="F53" s="78"/>
      <c r="G53" s="78"/>
      <c r="H53" s="13"/>
      <c r="I53" s="243"/>
      <c r="J53" s="263"/>
      <c r="K53" s="264"/>
      <c r="L53" s="103"/>
      <c r="M53" s="103"/>
      <c r="N53" s="103"/>
      <c r="O53" s="103"/>
    </row>
    <row r="54" spans="1:15" ht="20.100000000000001" customHeight="1">
      <c r="A54" s="8" t="s">
        <v>41</v>
      </c>
      <c r="B54" s="243" t="s">
        <v>23</v>
      </c>
      <c r="C54" s="244"/>
      <c r="D54" s="264"/>
      <c r="E54" s="7"/>
      <c r="F54" s="7" t="s">
        <v>23</v>
      </c>
      <c r="G54" s="7" t="s">
        <v>23</v>
      </c>
      <c r="H54" s="7"/>
      <c r="I54" s="243" t="s">
        <v>23</v>
      </c>
      <c r="J54" s="263"/>
      <c r="K54" s="264"/>
      <c r="L54" s="103"/>
      <c r="M54" s="103"/>
      <c r="N54" s="103"/>
      <c r="O54" s="103"/>
    </row>
    <row r="55" spans="1:15" ht="20.100000000000001" customHeight="1">
      <c r="A55" s="14"/>
      <c r="B55" s="27"/>
      <c r="C55" s="27"/>
      <c r="D55" s="27"/>
      <c r="E55" s="27"/>
      <c r="F55" s="27"/>
      <c r="G55" s="27"/>
      <c r="H55" s="27"/>
      <c r="I55" s="27"/>
      <c r="J55" s="27"/>
      <c r="K55" s="3"/>
      <c r="L55" s="3"/>
      <c r="M55" s="3"/>
      <c r="N55" s="3"/>
      <c r="O55" s="3"/>
    </row>
    <row r="56" spans="1:15" ht="21.95" customHeight="1">
      <c r="A56" s="5" t="s">
        <v>228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20.100000000000001" customHeight="1">
      <c r="A57" s="5"/>
      <c r="B57" s="19"/>
      <c r="C57" s="19"/>
      <c r="D57" s="19"/>
      <c r="E57" s="5"/>
      <c r="F57" s="5"/>
      <c r="G57" s="5"/>
      <c r="H57" s="5"/>
      <c r="I57" s="5"/>
    </row>
    <row r="58" spans="1:15" ht="82.5" customHeight="1">
      <c r="A58" s="7" t="s">
        <v>51</v>
      </c>
      <c r="B58" s="243" t="s">
        <v>258</v>
      </c>
      <c r="C58" s="244"/>
      <c r="D58" s="264"/>
      <c r="E58" s="278" t="s">
        <v>220</v>
      </c>
      <c r="F58" s="280"/>
      <c r="G58" s="321" t="s">
        <v>219</v>
      </c>
      <c r="H58" s="321"/>
      <c r="I58" s="278" t="s">
        <v>259</v>
      </c>
      <c r="J58" s="297"/>
      <c r="K58" s="280"/>
      <c r="L58" s="50"/>
      <c r="M58" s="50"/>
      <c r="N58" s="50"/>
      <c r="O58" s="50"/>
    </row>
    <row r="59" spans="1:15" ht="18" customHeight="1">
      <c r="A59" s="7">
        <v>1</v>
      </c>
      <c r="B59" s="243">
        <v>2</v>
      </c>
      <c r="C59" s="244"/>
      <c r="D59" s="263"/>
      <c r="E59" s="243">
        <v>3</v>
      </c>
      <c r="F59" s="264"/>
      <c r="G59" s="298">
        <v>4</v>
      </c>
      <c r="H59" s="299"/>
      <c r="I59" s="243">
        <v>5</v>
      </c>
      <c r="J59" s="322"/>
      <c r="K59" s="265"/>
      <c r="L59" s="27"/>
      <c r="M59" s="27"/>
      <c r="N59" s="27"/>
      <c r="O59" s="27"/>
    </row>
    <row r="60" spans="1:15" ht="20.100000000000001" customHeight="1">
      <c r="A60" s="8" t="s">
        <v>211</v>
      </c>
      <c r="B60" s="230"/>
      <c r="C60" s="231"/>
      <c r="D60" s="288"/>
      <c r="E60" s="134"/>
      <c r="F60" s="86"/>
      <c r="G60" s="137"/>
      <c r="H60" s="86"/>
      <c r="I60" s="135"/>
      <c r="J60" s="133"/>
      <c r="K60" s="138"/>
      <c r="L60" s="103"/>
      <c r="M60" s="103"/>
      <c r="N60" s="103"/>
      <c r="O60" s="103"/>
    </row>
    <row r="61" spans="1:15" ht="20.100000000000001" customHeight="1">
      <c r="A61" s="8" t="s">
        <v>83</v>
      </c>
      <c r="B61" s="230"/>
      <c r="C61" s="231"/>
      <c r="D61" s="288"/>
      <c r="E61" s="134"/>
      <c r="F61" s="86"/>
      <c r="G61" s="137"/>
      <c r="H61" s="86"/>
      <c r="I61" s="135"/>
      <c r="J61" s="133"/>
      <c r="K61" s="138"/>
      <c r="L61" s="103"/>
      <c r="M61" s="103"/>
      <c r="N61" s="103"/>
      <c r="O61" s="103"/>
    </row>
    <row r="62" spans="1:15" ht="20.100000000000001" customHeight="1">
      <c r="A62" s="8"/>
      <c r="B62" s="230"/>
      <c r="C62" s="231"/>
      <c r="D62" s="288"/>
      <c r="E62" s="134"/>
      <c r="F62" s="86"/>
      <c r="G62" s="137"/>
      <c r="H62" s="86"/>
      <c r="I62" s="135"/>
      <c r="J62" s="133"/>
      <c r="K62" s="138"/>
      <c r="L62" s="103"/>
      <c r="M62" s="103"/>
      <c r="N62" s="103"/>
      <c r="O62" s="103"/>
    </row>
    <row r="63" spans="1:15" ht="20.100000000000001" customHeight="1">
      <c r="A63" s="8" t="s">
        <v>212</v>
      </c>
      <c r="B63" s="294"/>
      <c r="C63" s="295"/>
      <c r="D63" s="296"/>
      <c r="E63" s="134"/>
      <c r="F63" s="86"/>
      <c r="G63" s="137"/>
      <c r="H63" s="86"/>
      <c r="I63" s="135"/>
      <c r="J63" s="147">
        <v>0</v>
      </c>
      <c r="K63" s="138"/>
      <c r="L63" s="103"/>
      <c r="M63" s="103"/>
      <c r="N63" s="103"/>
      <c r="O63" s="103"/>
    </row>
    <row r="64" spans="1:15" ht="20.100000000000001" customHeight="1">
      <c r="A64" s="8" t="s">
        <v>84</v>
      </c>
      <c r="B64" s="230"/>
      <c r="C64" s="231"/>
      <c r="D64" s="288"/>
      <c r="E64" s="134"/>
      <c r="F64" s="86"/>
      <c r="G64" s="137"/>
      <c r="H64" s="86"/>
      <c r="I64" s="135"/>
      <c r="J64" s="133"/>
      <c r="K64" s="138"/>
      <c r="L64" s="103"/>
      <c r="M64" s="103"/>
      <c r="N64" s="103"/>
      <c r="O64" s="103"/>
    </row>
    <row r="65" spans="1:29" ht="20.100000000000001" customHeight="1">
      <c r="A65" s="8"/>
      <c r="B65" s="230"/>
      <c r="C65" s="231"/>
      <c r="D65" s="288"/>
      <c r="E65" s="134"/>
      <c r="F65" s="86"/>
      <c r="G65" s="137"/>
      <c r="H65" s="86"/>
      <c r="I65" s="135"/>
      <c r="J65" s="133"/>
      <c r="K65" s="138"/>
      <c r="L65" s="103"/>
      <c r="M65" s="103"/>
      <c r="N65" s="103"/>
      <c r="O65" s="103"/>
    </row>
    <row r="66" spans="1:29" ht="20.100000000000001" customHeight="1">
      <c r="A66" s="8" t="s">
        <v>213</v>
      </c>
      <c r="B66" s="230"/>
      <c r="C66" s="231"/>
      <c r="D66" s="288"/>
      <c r="E66" s="134"/>
      <c r="F66" s="86"/>
      <c r="G66" s="137"/>
      <c r="H66" s="86"/>
      <c r="I66" s="135"/>
      <c r="J66" s="133"/>
      <c r="K66" s="138"/>
      <c r="L66" s="103"/>
      <c r="M66" s="103"/>
      <c r="N66" s="103"/>
      <c r="O66" s="103"/>
    </row>
    <row r="67" spans="1:29" ht="20.100000000000001" customHeight="1">
      <c r="A67" s="8" t="s">
        <v>83</v>
      </c>
      <c r="B67" s="230"/>
      <c r="C67" s="231"/>
      <c r="D67" s="288"/>
      <c r="E67" s="134"/>
      <c r="F67" s="86"/>
      <c r="G67" s="137"/>
      <c r="H67" s="86"/>
      <c r="I67" s="135"/>
      <c r="J67" s="133"/>
      <c r="K67" s="138"/>
      <c r="L67" s="103"/>
      <c r="M67" s="103"/>
      <c r="N67" s="103"/>
      <c r="O67" s="103"/>
    </row>
    <row r="68" spans="1:29" ht="20.100000000000001" customHeight="1">
      <c r="A68" s="8"/>
      <c r="B68" s="230"/>
      <c r="C68" s="231"/>
      <c r="D68" s="288"/>
      <c r="E68" s="134"/>
      <c r="F68" s="86"/>
      <c r="G68" s="137"/>
      <c r="H68" s="86"/>
      <c r="I68" s="135"/>
      <c r="J68" s="133"/>
      <c r="K68" s="138"/>
      <c r="L68" s="103"/>
      <c r="M68" s="103"/>
      <c r="N68" s="103"/>
      <c r="O68" s="103"/>
    </row>
    <row r="69" spans="1:29" ht="20.100000000000001" customHeight="1">
      <c r="A69" s="8" t="s">
        <v>41</v>
      </c>
      <c r="B69" s="294"/>
      <c r="C69" s="295"/>
      <c r="D69" s="296"/>
      <c r="E69" s="134"/>
      <c r="F69" s="136"/>
      <c r="G69" s="137"/>
      <c r="H69" s="136"/>
      <c r="I69" s="139"/>
      <c r="J69" s="147">
        <v>0</v>
      </c>
      <c r="K69" s="138"/>
      <c r="L69" s="103"/>
      <c r="M69" s="103"/>
      <c r="N69" s="103"/>
      <c r="O69" s="103"/>
    </row>
    <row r="70" spans="1:29">
      <c r="E70" s="33"/>
      <c r="F70" s="33"/>
      <c r="G70" s="33"/>
    </row>
    <row r="71" spans="1:29">
      <c r="A71" s="287" t="s">
        <v>246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</row>
    <row r="72" spans="1:29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</row>
    <row r="73" spans="1:29" ht="18.75" customHeight="1">
      <c r="A73" s="253" t="s">
        <v>274</v>
      </c>
      <c r="B73" s="305" t="s">
        <v>146</v>
      </c>
      <c r="C73" s="306"/>
      <c r="D73" s="307"/>
      <c r="E73" s="222" t="s">
        <v>147</v>
      </c>
      <c r="F73" s="222" t="s">
        <v>218</v>
      </c>
      <c r="G73" s="222" t="s">
        <v>148</v>
      </c>
      <c r="H73" s="243" t="s">
        <v>231</v>
      </c>
      <c r="I73" s="244"/>
      <c r="J73" s="244"/>
      <c r="K73" s="244"/>
      <c r="L73" s="245"/>
      <c r="M73" s="50"/>
      <c r="N73" s="50"/>
      <c r="O73" s="50"/>
      <c r="P73" s="50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8.75" customHeight="1">
      <c r="A74" s="301"/>
      <c r="B74" s="311"/>
      <c r="C74" s="312"/>
      <c r="D74" s="313"/>
      <c r="E74" s="223"/>
      <c r="F74" s="223"/>
      <c r="G74" s="223"/>
      <c r="H74" s="99" t="s">
        <v>149</v>
      </c>
      <c r="I74" s="7" t="s">
        <v>150</v>
      </c>
      <c r="J74" s="7" t="s">
        <v>26</v>
      </c>
      <c r="K74" s="7" t="s">
        <v>151</v>
      </c>
      <c r="L74" s="93" t="s">
        <v>152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27"/>
      <c r="Z74" s="27"/>
      <c r="AA74" s="27"/>
      <c r="AB74" s="27"/>
      <c r="AC74" s="27"/>
    </row>
    <row r="75" spans="1:29">
      <c r="A75" s="58">
        <v>1</v>
      </c>
      <c r="B75" s="289">
        <v>2</v>
      </c>
      <c r="C75" s="290"/>
      <c r="D75" s="291"/>
      <c r="E75" s="88">
        <v>3</v>
      </c>
      <c r="F75" s="88">
        <v>4</v>
      </c>
      <c r="G75" s="89">
        <v>5</v>
      </c>
      <c r="H75" s="88">
        <v>6</v>
      </c>
      <c r="I75" s="88">
        <v>7</v>
      </c>
      <c r="J75" s="88">
        <v>8</v>
      </c>
      <c r="K75" s="88">
        <v>9</v>
      </c>
      <c r="L75" s="92">
        <v>10</v>
      </c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67"/>
      <c r="X75" s="67"/>
      <c r="Y75" s="67"/>
      <c r="Z75" s="67"/>
      <c r="AA75" s="67"/>
      <c r="AB75" s="67"/>
      <c r="AC75" s="67"/>
    </row>
    <row r="76" spans="1:29">
      <c r="A76" s="58"/>
      <c r="B76" s="289"/>
      <c r="C76" s="290"/>
      <c r="D76" s="291"/>
      <c r="E76" s="88"/>
      <c r="F76" s="88"/>
      <c r="G76" s="152">
        <f>SUM(H76:L76)</f>
        <v>0</v>
      </c>
      <c r="H76" s="96"/>
      <c r="I76" s="96"/>
      <c r="J76" s="96"/>
      <c r="K76" s="96"/>
      <c r="L76" s="94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</row>
    <row r="77" spans="1:29">
      <c r="A77" s="58"/>
      <c r="B77" s="289"/>
      <c r="C77" s="290"/>
      <c r="D77" s="291"/>
      <c r="E77" s="88"/>
      <c r="F77" s="88"/>
      <c r="G77" s="152">
        <f>SUM(H77:L77)</f>
        <v>0</v>
      </c>
      <c r="H77" s="96"/>
      <c r="I77" s="96"/>
      <c r="J77" s="96"/>
      <c r="K77" s="96"/>
      <c r="L77" s="94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</row>
    <row r="78" spans="1:29">
      <c r="A78" s="58"/>
      <c r="B78" s="289"/>
      <c r="C78" s="290"/>
      <c r="D78" s="291"/>
      <c r="E78" s="88"/>
      <c r="F78" s="88"/>
      <c r="G78" s="152">
        <f>SUM(H78:L78)</f>
        <v>0</v>
      </c>
      <c r="H78" s="96"/>
      <c r="I78" s="96"/>
      <c r="J78" s="96"/>
      <c r="K78" s="96"/>
      <c r="L78" s="94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</row>
    <row r="79" spans="1:29">
      <c r="A79" s="58"/>
      <c r="B79" s="289"/>
      <c r="C79" s="290"/>
      <c r="D79" s="291"/>
      <c r="E79" s="88"/>
      <c r="F79" s="88"/>
      <c r="G79" s="152">
        <f>SUM(H79:L79)</f>
        <v>0</v>
      </c>
      <c r="H79" s="96"/>
      <c r="I79" s="96"/>
      <c r="J79" s="96"/>
      <c r="K79" s="96"/>
      <c r="L79" s="94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</row>
    <row r="80" spans="1:29">
      <c r="A80" s="97" t="s">
        <v>41</v>
      </c>
      <c r="B80" s="303"/>
      <c r="C80" s="304"/>
      <c r="D80" s="291"/>
      <c r="E80" s="16"/>
      <c r="F80" s="98"/>
      <c r="G80" s="153">
        <f>G76+G77+G78+G79</f>
        <v>0</v>
      </c>
      <c r="H80" s="16"/>
      <c r="I80" s="16"/>
      <c r="J80" s="16"/>
      <c r="K80" s="16"/>
      <c r="L80" s="90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</row>
    <row r="81" spans="1:29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7"/>
      <c r="N81" s="37"/>
      <c r="O81" s="37"/>
      <c r="P81" s="37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</row>
    <row r="82" spans="1:29">
      <c r="A82" s="287" t="s">
        <v>247</v>
      </c>
      <c r="B82" s="287"/>
      <c r="C82" s="287"/>
      <c r="D82" s="287"/>
      <c r="E82" s="287"/>
      <c r="F82" s="287"/>
      <c r="G82" s="287"/>
      <c r="H82" s="287"/>
      <c r="I82" s="28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ht="18.75" customHeight="1">
      <c r="A84" s="253" t="s">
        <v>274</v>
      </c>
      <c r="B84" s="305" t="s">
        <v>153</v>
      </c>
      <c r="C84" s="306"/>
      <c r="D84" s="307"/>
      <c r="E84" s="222" t="s">
        <v>146</v>
      </c>
      <c r="F84" s="222" t="s">
        <v>218</v>
      </c>
      <c r="G84" s="222" t="s">
        <v>154</v>
      </c>
      <c r="H84" s="243" t="s">
        <v>155</v>
      </c>
      <c r="I84" s="244"/>
      <c r="J84" s="244"/>
      <c r="K84" s="244"/>
      <c r="L84" s="245"/>
      <c r="M84" s="50"/>
      <c r="N84" s="50"/>
      <c r="O84" s="50"/>
      <c r="P84" s="50"/>
      <c r="Q84" s="50"/>
      <c r="R84" s="50"/>
      <c r="S84" s="50"/>
      <c r="T84" s="50"/>
      <c r="U84" s="50"/>
      <c r="V84" s="27"/>
      <c r="W84" s="27"/>
      <c r="X84" s="27"/>
      <c r="Y84" s="27"/>
      <c r="Z84" s="27"/>
      <c r="AA84" s="27"/>
      <c r="AB84" s="27"/>
      <c r="AC84" s="27"/>
    </row>
    <row r="85" spans="1:29" ht="18.75" customHeight="1">
      <c r="A85" s="302"/>
      <c r="B85" s="308"/>
      <c r="C85" s="309"/>
      <c r="D85" s="310"/>
      <c r="E85" s="271"/>
      <c r="F85" s="271"/>
      <c r="G85" s="271"/>
      <c r="H85" s="222" t="s">
        <v>156</v>
      </c>
      <c r="I85" s="243" t="s">
        <v>79</v>
      </c>
      <c r="J85" s="244"/>
      <c r="K85" s="244"/>
      <c r="L85" s="245"/>
      <c r="M85" s="50"/>
      <c r="N85" s="50"/>
      <c r="O85" s="50"/>
      <c r="P85" s="50"/>
      <c r="Q85" s="50"/>
      <c r="R85" s="50"/>
      <c r="S85" s="50"/>
      <c r="T85" s="50"/>
      <c r="U85" s="50"/>
      <c r="V85" s="27"/>
      <c r="W85" s="27"/>
      <c r="X85" s="27"/>
      <c r="Y85" s="27"/>
      <c r="Z85" s="27"/>
      <c r="AA85" s="27"/>
      <c r="AB85" s="27"/>
      <c r="AC85" s="27"/>
    </row>
    <row r="86" spans="1:29">
      <c r="A86" s="301"/>
      <c r="B86" s="311"/>
      <c r="C86" s="312"/>
      <c r="D86" s="313"/>
      <c r="E86" s="223"/>
      <c r="F86" s="223"/>
      <c r="G86" s="223"/>
      <c r="H86" s="223"/>
      <c r="I86" s="7" t="s">
        <v>232</v>
      </c>
      <c r="J86" s="7" t="s">
        <v>233</v>
      </c>
      <c r="K86" s="7" t="s">
        <v>234</v>
      </c>
      <c r="L86" s="7" t="s">
        <v>235</v>
      </c>
      <c r="M86" s="50"/>
      <c r="N86" s="50"/>
      <c r="O86" s="50"/>
      <c r="P86" s="50"/>
      <c r="Q86" s="50"/>
      <c r="R86" s="50"/>
      <c r="S86" s="50"/>
      <c r="T86" s="50"/>
      <c r="U86" s="50"/>
      <c r="V86" s="27"/>
      <c r="W86" s="27"/>
      <c r="X86" s="27"/>
      <c r="Y86" s="27"/>
      <c r="Z86" s="27"/>
      <c r="AA86" s="27"/>
      <c r="AB86" s="27"/>
      <c r="AC86" s="27"/>
    </row>
    <row r="87" spans="1:29">
      <c r="A87" s="58">
        <v>1</v>
      </c>
      <c r="B87" s="289">
        <v>2</v>
      </c>
      <c r="C87" s="290"/>
      <c r="D87" s="291"/>
      <c r="E87" s="88">
        <v>3</v>
      </c>
      <c r="F87" s="88">
        <v>4</v>
      </c>
      <c r="G87" s="88">
        <v>5</v>
      </c>
      <c r="H87" s="88">
        <v>6</v>
      </c>
      <c r="I87" s="88">
        <v>7</v>
      </c>
      <c r="J87" s="88">
        <v>8</v>
      </c>
      <c r="K87" s="88">
        <v>9</v>
      </c>
      <c r="L87" s="88">
        <v>10</v>
      </c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67"/>
      <c r="Y87" s="67"/>
      <c r="Z87" s="67"/>
      <c r="AA87" s="67"/>
      <c r="AB87" s="67"/>
      <c r="AC87" s="67"/>
    </row>
    <row r="88" spans="1:29">
      <c r="A88" s="80"/>
      <c r="B88" s="268"/>
      <c r="C88" s="269"/>
      <c r="D88" s="270"/>
      <c r="E88" s="95"/>
      <c r="F88" s="95"/>
      <c r="G88" s="95"/>
      <c r="H88" s="154">
        <f>SUM(I88:L88)</f>
        <v>0</v>
      </c>
      <c r="I88" s="96"/>
      <c r="J88" s="96"/>
      <c r="K88" s="96"/>
      <c r="L88" s="96"/>
      <c r="M88" s="107"/>
      <c r="N88" s="107"/>
      <c r="O88" s="107"/>
      <c r="P88" s="107"/>
      <c r="Q88" s="108"/>
      <c r="R88" s="108"/>
      <c r="S88" s="108"/>
      <c r="T88" s="108"/>
      <c r="U88" s="108"/>
      <c r="V88" s="106"/>
      <c r="W88" s="106"/>
      <c r="X88" s="106"/>
      <c r="Y88" s="106"/>
      <c r="Z88" s="106"/>
      <c r="AA88" s="106"/>
      <c r="AB88" s="106"/>
      <c r="AC88" s="106"/>
    </row>
    <row r="89" spans="1:29">
      <c r="A89" s="80"/>
      <c r="B89" s="268"/>
      <c r="C89" s="269"/>
      <c r="D89" s="270"/>
      <c r="E89" s="95"/>
      <c r="F89" s="95"/>
      <c r="G89" s="95"/>
      <c r="H89" s="154">
        <f>SUM(I89:L89)</f>
        <v>0</v>
      </c>
      <c r="I89" s="96"/>
      <c r="J89" s="96"/>
      <c r="K89" s="96"/>
      <c r="L89" s="96"/>
      <c r="M89" s="107"/>
      <c r="N89" s="107"/>
      <c r="O89" s="107"/>
      <c r="P89" s="107"/>
      <c r="Q89" s="108"/>
      <c r="R89" s="108"/>
      <c r="S89" s="108"/>
      <c r="T89" s="108"/>
      <c r="U89" s="108"/>
      <c r="V89" s="106"/>
      <c r="W89" s="106"/>
      <c r="X89" s="106"/>
      <c r="Y89" s="106"/>
      <c r="Z89" s="106"/>
      <c r="AA89" s="106"/>
      <c r="AB89" s="106"/>
      <c r="AC89" s="106"/>
    </row>
    <row r="90" spans="1:29">
      <c r="A90" s="80"/>
      <c r="B90" s="268"/>
      <c r="C90" s="269"/>
      <c r="D90" s="270"/>
      <c r="E90" s="95"/>
      <c r="F90" s="95"/>
      <c r="G90" s="95"/>
      <c r="H90" s="154">
        <f>SUM(I90:L90)</f>
        <v>0</v>
      </c>
      <c r="I90" s="96"/>
      <c r="J90" s="96"/>
      <c r="K90" s="96"/>
      <c r="L90" s="96"/>
      <c r="M90" s="107"/>
      <c r="N90" s="107"/>
      <c r="O90" s="107"/>
      <c r="P90" s="107"/>
      <c r="Q90" s="108"/>
      <c r="R90" s="108"/>
      <c r="S90" s="108"/>
      <c r="T90" s="108"/>
      <c r="U90" s="108"/>
      <c r="V90" s="106"/>
      <c r="W90" s="106"/>
      <c r="X90" s="106"/>
      <c r="Y90" s="106"/>
      <c r="Z90" s="106"/>
      <c r="AA90" s="106"/>
      <c r="AB90" s="106"/>
      <c r="AC90" s="106"/>
    </row>
    <row r="91" spans="1:29">
      <c r="A91" s="80"/>
      <c r="B91" s="268"/>
      <c r="C91" s="269"/>
      <c r="D91" s="270"/>
      <c r="E91" s="95"/>
      <c r="F91" s="95"/>
      <c r="G91" s="95"/>
      <c r="H91" s="154">
        <f>SUM(I91:L91)</f>
        <v>0</v>
      </c>
      <c r="I91" s="96"/>
      <c r="J91" s="96"/>
      <c r="K91" s="96"/>
      <c r="L91" s="96"/>
      <c r="M91" s="107"/>
      <c r="N91" s="107"/>
      <c r="O91" s="107"/>
      <c r="P91" s="107"/>
      <c r="Q91" s="108"/>
      <c r="R91" s="108"/>
      <c r="S91" s="108"/>
      <c r="T91" s="108"/>
      <c r="U91" s="108"/>
      <c r="V91" s="106"/>
      <c r="W91" s="106"/>
      <c r="X91" s="106"/>
      <c r="Y91" s="106"/>
      <c r="Z91" s="106"/>
      <c r="AA91" s="106"/>
      <c r="AB91" s="106"/>
      <c r="AC91" s="106"/>
    </row>
    <row r="92" spans="1:29">
      <c r="A92" s="97" t="s">
        <v>41</v>
      </c>
      <c r="B92" s="276"/>
      <c r="C92" s="277"/>
      <c r="D92" s="270"/>
      <c r="E92" s="97"/>
      <c r="F92" s="97"/>
      <c r="G92" s="97"/>
      <c r="H92" s="155">
        <f>H88+H89+H90+H91</f>
        <v>0</v>
      </c>
      <c r="I92" s="97"/>
      <c r="J92" s="97"/>
      <c r="K92" s="97"/>
      <c r="L92" s="97"/>
      <c r="M92" s="26"/>
      <c r="N92" s="26"/>
      <c r="O92" s="26"/>
      <c r="P92" s="26"/>
      <c r="Q92" s="26"/>
      <c r="R92" s="26"/>
      <c r="S92" s="26"/>
      <c r="T92" s="26"/>
      <c r="U92" s="26"/>
      <c r="V92" s="103"/>
      <c r="W92" s="103"/>
      <c r="X92" s="103"/>
      <c r="Y92" s="103"/>
      <c r="Z92" s="103"/>
      <c r="AA92" s="103"/>
      <c r="AB92" s="103"/>
      <c r="AC92" s="103"/>
    </row>
    <row r="93" spans="1:29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Q93" s="32"/>
      <c r="R93" s="32"/>
      <c r="S93" s="32"/>
      <c r="T93" s="32"/>
      <c r="U93" s="32"/>
      <c r="AC93" s="32"/>
    </row>
    <row r="94" spans="1:29">
      <c r="A94" s="287" t="s">
        <v>229</v>
      </c>
      <c r="B94" s="287"/>
      <c r="C94" s="287"/>
      <c r="D94" s="287"/>
      <c r="E94" s="287"/>
      <c r="F94" s="287"/>
      <c r="G94" s="28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29">
      <c r="A95" s="28"/>
      <c r="B95" s="28"/>
      <c r="C95" s="28"/>
      <c r="D95" s="28"/>
      <c r="E95" s="28"/>
      <c r="F95" s="28"/>
      <c r="G95" s="28"/>
      <c r="H95" s="2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28"/>
      <c r="W95" s="314" t="s">
        <v>170</v>
      </c>
      <c r="X95" s="314"/>
      <c r="Y95" s="314"/>
      <c r="Z95" s="314"/>
      <c r="AA95" s="314"/>
      <c r="AB95" s="314"/>
      <c r="AC95" s="314"/>
    </row>
    <row r="96" spans="1:29" ht="18.75" customHeight="1">
      <c r="A96" s="229" t="s">
        <v>274</v>
      </c>
      <c r="B96" s="278" t="s">
        <v>171</v>
      </c>
      <c r="C96" s="279"/>
      <c r="D96" s="280"/>
      <c r="E96" s="243" t="s">
        <v>40</v>
      </c>
      <c r="F96" s="244"/>
      <c r="G96" s="244"/>
      <c r="H96" s="244"/>
      <c r="I96" s="245"/>
      <c r="J96" s="243" t="s">
        <v>71</v>
      </c>
      <c r="K96" s="244"/>
      <c r="L96" s="244"/>
      <c r="M96" s="244"/>
      <c r="N96" s="245"/>
      <c r="O96" s="243" t="s">
        <v>193</v>
      </c>
      <c r="P96" s="244"/>
      <c r="Q96" s="244"/>
      <c r="R96" s="244"/>
      <c r="S96" s="245"/>
      <c r="T96" s="243" t="s">
        <v>100</v>
      </c>
      <c r="U96" s="244"/>
      <c r="V96" s="244"/>
      <c r="W96" s="244"/>
      <c r="X96" s="245"/>
      <c r="Y96" s="229" t="s">
        <v>41</v>
      </c>
      <c r="Z96" s="229"/>
      <c r="AA96" s="229"/>
      <c r="AB96" s="229"/>
      <c r="AC96" s="229"/>
    </row>
    <row r="97" spans="1:29">
      <c r="A97" s="229"/>
      <c r="B97" s="281"/>
      <c r="C97" s="282"/>
      <c r="D97" s="283"/>
      <c r="E97" s="222" t="s">
        <v>104</v>
      </c>
      <c r="F97" s="243" t="s">
        <v>79</v>
      </c>
      <c r="G97" s="244"/>
      <c r="H97" s="244"/>
      <c r="I97" s="245"/>
      <c r="J97" s="222" t="s">
        <v>104</v>
      </c>
      <c r="K97" s="243" t="s">
        <v>79</v>
      </c>
      <c r="L97" s="263"/>
      <c r="M97" s="263"/>
      <c r="N97" s="264"/>
      <c r="O97" s="222" t="s">
        <v>104</v>
      </c>
      <c r="P97" s="243" t="s">
        <v>79</v>
      </c>
      <c r="Q97" s="244"/>
      <c r="R97" s="244"/>
      <c r="S97" s="245"/>
      <c r="T97" s="222" t="s">
        <v>104</v>
      </c>
      <c r="U97" s="243" t="s">
        <v>79</v>
      </c>
      <c r="V97" s="244"/>
      <c r="W97" s="244"/>
      <c r="X97" s="245"/>
      <c r="Y97" s="229" t="s">
        <v>104</v>
      </c>
      <c r="Z97" s="229" t="s">
        <v>79</v>
      </c>
      <c r="AA97" s="229"/>
      <c r="AB97" s="229"/>
      <c r="AC97" s="229"/>
    </row>
    <row r="98" spans="1:29">
      <c r="A98" s="229"/>
      <c r="B98" s="284"/>
      <c r="C98" s="285"/>
      <c r="D98" s="286"/>
      <c r="E98" s="300"/>
      <c r="F98" s="7" t="s">
        <v>236</v>
      </c>
      <c r="G98" s="7" t="s">
        <v>233</v>
      </c>
      <c r="H98" s="7" t="s">
        <v>234</v>
      </c>
      <c r="I98" s="7" t="s">
        <v>235</v>
      </c>
      <c r="J98" s="300"/>
      <c r="K98" s="7" t="s">
        <v>236</v>
      </c>
      <c r="L98" s="7" t="s">
        <v>233</v>
      </c>
      <c r="M98" s="7" t="s">
        <v>234</v>
      </c>
      <c r="N98" s="7" t="s">
        <v>235</v>
      </c>
      <c r="O98" s="300"/>
      <c r="P98" s="7" t="s">
        <v>60</v>
      </c>
      <c r="Q98" s="7" t="s">
        <v>61</v>
      </c>
      <c r="R98" s="7" t="s">
        <v>59</v>
      </c>
      <c r="S98" s="7" t="s">
        <v>56</v>
      </c>
      <c r="T98" s="300"/>
      <c r="U98" s="7" t="s">
        <v>60</v>
      </c>
      <c r="V98" s="7" t="s">
        <v>61</v>
      </c>
      <c r="W98" s="7" t="s">
        <v>59</v>
      </c>
      <c r="X98" s="7" t="s">
        <v>56</v>
      </c>
      <c r="Y98" s="229"/>
      <c r="Z98" s="7" t="s">
        <v>60</v>
      </c>
      <c r="AA98" s="7" t="s">
        <v>61</v>
      </c>
      <c r="AB98" s="7" t="s">
        <v>59</v>
      </c>
      <c r="AC98" s="7" t="s">
        <v>56</v>
      </c>
    </row>
    <row r="99" spans="1:29">
      <c r="A99" s="7">
        <v>1</v>
      </c>
      <c r="B99" s="243">
        <v>2</v>
      </c>
      <c r="C99" s="244"/>
      <c r="D99" s="264"/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>
        <v>10</v>
      </c>
      <c r="M99" s="7">
        <v>11</v>
      </c>
      <c r="N99" s="7">
        <v>12</v>
      </c>
      <c r="O99" s="7">
        <v>13</v>
      </c>
      <c r="P99" s="7">
        <v>14</v>
      </c>
      <c r="Q99" s="7">
        <v>15</v>
      </c>
      <c r="R99" s="7">
        <v>16</v>
      </c>
      <c r="S99" s="7">
        <v>17</v>
      </c>
      <c r="T99" s="7">
        <v>18</v>
      </c>
      <c r="U99" s="7">
        <v>19</v>
      </c>
      <c r="V99" s="6">
        <v>20</v>
      </c>
      <c r="W99" s="6">
        <v>21</v>
      </c>
      <c r="X99" s="6">
        <v>22</v>
      </c>
      <c r="Y99" s="6">
        <v>23</v>
      </c>
      <c r="Z99" s="6">
        <v>24</v>
      </c>
      <c r="AA99" s="6">
        <v>25</v>
      </c>
      <c r="AB99" s="6">
        <v>26</v>
      </c>
      <c r="AC99" s="6">
        <v>27</v>
      </c>
    </row>
    <row r="100" spans="1:29">
      <c r="A100" s="100" t="str">
        <f>'4. Кап. інвестиції'!A8</f>
        <v>капітальне будівництво</v>
      </c>
      <c r="B100" s="266"/>
      <c r="C100" s="267"/>
      <c r="D100" s="264"/>
      <c r="E100" s="154">
        <f>F100+G100+H100+I100</f>
        <v>0</v>
      </c>
      <c r="F100" s="126"/>
      <c r="G100" s="126"/>
      <c r="H100" s="81"/>
      <c r="I100" s="81"/>
      <c r="J100" s="125">
        <f t="shared" ref="J100:J105" si="4">K100+L100+M100+N100</f>
        <v>0</v>
      </c>
      <c r="K100" s="125">
        <f>'4. Кап. інвестиції'!G8</f>
        <v>0</v>
      </c>
      <c r="L100" s="125">
        <f>'4. Кап. інвестиції'!H8</f>
        <v>0</v>
      </c>
      <c r="M100" s="125">
        <f>'4. Кап. інвестиції'!I8</f>
        <v>0</v>
      </c>
      <c r="N100" s="125">
        <f>'4. Кап. інвестиції'!J8</f>
        <v>0</v>
      </c>
      <c r="O100" s="125">
        <f>SUM(P100:S100)</f>
        <v>0</v>
      </c>
      <c r="P100" s="125">
        <v>0</v>
      </c>
      <c r="Q100" s="125">
        <v>0</v>
      </c>
      <c r="R100" s="125">
        <v>0</v>
      </c>
      <c r="S100" s="125">
        <v>0</v>
      </c>
      <c r="T100" s="125">
        <f>SUM(U100:X100)</f>
        <v>0</v>
      </c>
      <c r="U100" s="127">
        <v>0</v>
      </c>
      <c r="V100" s="127">
        <v>0</v>
      </c>
      <c r="W100" s="127">
        <v>0</v>
      </c>
      <c r="X100" s="127">
        <v>0</v>
      </c>
      <c r="Y100" s="118">
        <f>E100+J100+O100+T100</f>
        <v>0</v>
      </c>
      <c r="Z100" s="118">
        <f t="shared" ref="Z100:AC103" si="5">F100+K100+P100+U100</f>
        <v>0</v>
      </c>
      <c r="AA100" s="118">
        <f t="shared" si="5"/>
        <v>0</v>
      </c>
      <c r="AB100" s="118">
        <f t="shared" si="5"/>
        <v>0</v>
      </c>
      <c r="AC100" s="118">
        <f t="shared" si="5"/>
        <v>0</v>
      </c>
    </row>
    <row r="101" spans="1:29">
      <c r="A101" s="100" t="str">
        <f>'4. Кап. інвестиції'!A9</f>
        <v>придбання (виготовлення) основних засобів</v>
      </c>
      <c r="B101" s="266"/>
      <c r="C101" s="267"/>
      <c r="D101" s="264"/>
      <c r="E101" s="154">
        <f>F101+G101+H101+I101</f>
        <v>0</v>
      </c>
      <c r="F101" s="126"/>
      <c r="G101" s="126"/>
      <c r="H101" s="81"/>
      <c r="I101" s="81"/>
      <c r="J101" s="125">
        <f t="shared" si="4"/>
        <v>0</v>
      </c>
      <c r="K101" s="125">
        <f>'4. Кап. інвестиції'!G9</f>
        <v>0</v>
      </c>
      <c r="L101" s="125">
        <f>'4. Кап. інвестиції'!H9</f>
        <v>0</v>
      </c>
      <c r="M101" s="125">
        <f>'4. Кап. інвестиції'!I9</f>
        <v>0</v>
      </c>
      <c r="N101" s="125">
        <f>'4. Кап. інвестиції'!J9</f>
        <v>0</v>
      </c>
      <c r="O101" s="125">
        <f t="shared" ref="O101:O106" si="6">SUM(P101:S101)</f>
        <v>0</v>
      </c>
      <c r="P101" s="125">
        <v>0</v>
      </c>
      <c r="Q101" s="125">
        <v>0</v>
      </c>
      <c r="R101" s="125">
        <v>0</v>
      </c>
      <c r="S101" s="125">
        <v>0</v>
      </c>
      <c r="T101" s="125">
        <f t="shared" ref="T101:T106" si="7">SUM(U101:X101)</f>
        <v>0</v>
      </c>
      <c r="U101" s="127">
        <v>0</v>
      </c>
      <c r="V101" s="127">
        <v>0</v>
      </c>
      <c r="W101" s="127">
        <v>0</v>
      </c>
      <c r="X101" s="127">
        <v>0</v>
      </c>
      <c r="Y101" s="118">
        <f t="shared" ref="Y101:Y106" si="8">E101+J101+O101+T101</f>
        <v>0</v>
      </c>
      <c r="Z101" s="118">
        <f t="shared" si="5"/>
        <v>0</v>
      </c>
      <c r="AA101" s="118">
        <f t="shared" si="5"/>
        <v>0</v>
      </c>
      <c r="AB101" s="118">
        <f t="shared" si="5"/>
        <v>0</v>
      </c>
      <c r="AC101" s="118">
        <f t="shared" si="5"/>
        <v>0</v>
      </c>
    </row>
    <row r="102" spans="1:29" ht="37.5">
      <c r="A102" s="100" t="str">
        <f>'4. Кап. інвестиції'!A10</f>
        <v>придбання (виготовлення) інших необоротних матеріальних активів</v>
      </c>
      <c r="B102" s="266"/>
      <c r="C102" s="267"/>
      <c r="D102" s="264"/>
      <c r="E102" s="154">
        <f>F102+G102+H102+I102</f>
        <v>0</v>
      </c>
      <c r="F102" s="126"/>
      <c r="G102" s="126"/>
      <c r="H102" s="81"/>
      <c r="I102" s="81"/>
      <c r="J102" s="125">
        <f t="shared" si="4"/>
        <v>0</v>
      </c>
      <c r="K102" s="125">
        <f>'4. Кап. інвестиції'!G10</f>
        <v>0</v>
      </c>
      <c r="L102" s="125">
        <f>'4. Кап. інвестиції'!H10</f>
        <v>0</v>
      </c>
      <c r="M102" s="125">
        <f>'4. Кап. інвестиції'!I10</f>
        <v>0</v>
      </c>
      <c r="N102" s="125">
        <f>'4. Кап. інвестиції'!J10</f>
        <v>0</v>
      </c>
      <c r="O102" s="125">
        <f t="shared" si="6"/>
        <v>0</v>
      </c>
      <c r="P102" s="125">
        <v>0</v>
      </c>
      <c r="Q102" s="127">
        <v>0</v>
      </c>
      <c r="R102" s="125">
        <v>0</v>
      </c>
      <c r="S102" s="125">
        <v>0</v>
      </c>
      <c r="T102" s="125">
        <f t="shared" si="7"/>
        <v>0</v>
      </c>
      <c r="U102" s="127">
        <v>0</v>
      </c>
      <c r="V102" s="127">
        <v>0</v>
      </c>
      <c r="W102" s="127">
        <v>0</v>
      </c>
      <c r="X102" s="127">
        <v>0</v>
      </c>
      <c r="Y102" s="118">
        <f t="shared" si="8"/>
        <v>0</v>
      </c>
      <c r="Z102" s="118">
        <f t="shared" si="5"/>
        <v>0</v>
      </c>
      <c r="AA102" s="118">
        <f t="shared" si="5"/>
        <v>0</v>
      </c>
      <c r="AB102" s="118">
        <f t="shared" si="5"/>
        <v>0</v>
      </c>
      <c r="AC102" s="118">
        <f t="shared" si="5"/>
        <v>0</v>
      </c>
    </row>
    <row r="103" spans="1:29">
      <c r="A103" s="100" t="str">
        <f>'4. Кап. інвестиції'!A11</f>
        <v>придбання (створення) нематеріальних активів</v>
      </c>
      <c r="B103" s="266"/>
      <c r="C103" s="267"/>
      <c r="D103" s="264"/>
      <c r="E103" s="154">
        <f>F103+G103+H103+I103</f>
        <v>0</v>
      </c>
      <c r="F103" s="126"/>
      <c r="G103" s="126"/>
      <c r="H103" s="81"/>
      <c r="I103" s="81"/>
      <c r="J103" s="125">
        <f t="shared" si="4"/>
        <v>0</v>
      </c>
      <c r="K103" s="125">
        <f>'4. Кап. інвестиції'!G11</f>
        <v>0</v>
      </c>
      <c r="L103" s="125">
        <f>'4. Кап. інвестиції'!H11</f>
        <v>0</v>
      </c>
      <c r="M103" s="125">
        <f>'4. Кап. інвестиції'!I11</f>
        <v>0</v>
      </c>
      <c r="N103" s="125">
        <f>'4. Кап. інвестиції'!J11</f>
        <v>0</v>
      </c>
      <c r="O103" s="125">
        <f t="shared" si="6"/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f t="shared" si="7"/>
        <v>0</v>
      </c>
      <c r="U103" s="127">
        <v>0</v>
      </c>
      <c r="V103" s="127">
        <v>0</v>
      </c>
      <c r="W103" s="127">
        <v>0</v>
      </c>
      <c r="X103" s="127">
        <v>0</v>
      </c>
      <c r="Y103" s="118">
        <f t="shared" si="8"/>
        <v>0</v>
      </c>
      <c r="Z103" s="118">
        <f t="shared" si="5"/>
        <v>0</v>
      </c>
      <c r="AA103" s="118">
        <f t="shared" si="5"/>
        <v>0</v>
      </c>
      <c r="AB103" s="118">
        <f t="shared" si="5"/>
        <v>0</v>
      </c>
      <c r="AC103" s="118">
        <f t="shared" si="5"/>
        <v>0</v>
      </c>
    </row>
    <row r="104" spans="1:29" ht="37.5">
      <c r="A104" s="100" t="str">
        <f>'4. Кап. інвестиції'!A12</f>
        <v>модернізація, модифікація (добудова, дообладнання, реконструкція) основних засобів</v>
      </c>
      <c r="B104" s="184"/>
      <c r="C104" s="185"/>
      <c r="D104" s="183"/>
      <c r="E104" s="154"/>
      <c r="F104" s="126"/>
      <c r="G104" s="126"/>
      <c r="H104" s="81"/>
      <c r="I104" s="81"/>
      <c r="J104" s="125">
        <f t="shared" si="4"/>
        <v>0</v>
      </c>
      <c r="K104" s="125">
        <f>'4. Кап. інвестиції'!G12</f>
        <v>0</v>
      </c>
      <c r="L104" s="125">
        <f>'4. Кап. інвестиції'!H12</f>
        <v>0</v>
      </c>
      <c r="M104" s="125">
        <f>'4. Кап. інвестиції'!I12</f>
        <v>0</v>
      </c>
      <c r="N104" s="125">
        <f>'4. Кап. інвестиції'!J12</f>
        <v>0</v>
      </c>
      <c r="O104" s="125">
        <f t="shared" si="6"/>
        <v>0</v>
      </c>
      <c r="P104" s="125">
        <v>0</v>
      </c>
      <c r="Q104" s="125">
        <v>0</v>
      </c>
      <c r="R104" s="125">
        <v>0</v>
      </c>
      <c r="S104" s="125">
        <v>0</v>
      </c>
      <c r="T104" s="125">
        <f t="shared" si="7"/>
        <v>0</v>
      </c>
      <c r="U104" s="127">
        <v>0</v>
      </c>
      <c r="V104" s="127">
        <v>0</v>
      </c>
      <c r="W104" s="127">
        <v>0</v>
      </c>
      <c r="X104" s="127">
        <v>0</v>
      </c>
      <c r="Y104" s="118">
        <f t="shared" si="8"/>
        <v>0</v>
      </c>
      <c r="Z104" s="118">
        <f t="shared" ref="Z104:AC105" si="9">F104+K104+P104+U104</f>
        <v>0</v>
      </c>
      <c r="AA104" s="118">
        <f t="shared" si="9"/>
        <v>0</v>
      </c>
      <c r="AB104" s="118">
        <f t="shared" si="9"/>
        <v>0</v>
      </c>
      <c r="AC104" s="118">
        <f t="shared" si="9"/>
        <v>0</v>
      </c>
    </row>
    <row r="105" spans="1:29">
      <c r="A105" s="100" t="str">
        <f>'4. Кап. інвестиції'!A13</f>
        <v>капітальний ремонт</v>
      </c>
      <c r="B105" s="184"/>
      <c r="C105" s="185"/>
      <c r="D105" s="183"/>
      <c r="E105" s="154"/>
      <c r="F105" s="126"/>
      <c r="G105" s="126"/>
      <c r="H105" s="81"/>
      <c r="I105" s="81"/>
      <c r="J105" s="125">
        <f t="shared" si="4"/>
        <v>7500</v>
      </c>
      <c r="K105" s="125">
        <f>'4. Кап. інвестиції'!G13</f>
        <v>1875</v>
      </c>
      <c r="L105" s="125">
        <f>'4. Кап. інвестиції'!H13</f>
        <v>1875</v>
      </c>
      <c r="M105" s="125">
        <f>'4. Кап. інвестиції'!I13</f>
        <v>1875</v>
      </c>
      <c r="N105" s="125">
        <f>'4. Кап. інвестиції'!J13</f>
        <v>1875</v>
      </c>
      <c r="O105" s="125">
        <f t="shared" si="6"/>
        <v>0</v>
      </c>
      <c r="P105" s="125">
        <v>0</v>
      </c>
      <c r="Q105" s="125">
        <v>0</v>
      </c>
      <c r="R105" s="125">
        <v>0</v>
      </c>
      <c r="S105" s="125">
        <v>0</v>
      </c>
      <c r="T105" s="125">
        <f t="shared" si="7"/>
        <v>0</v>
      </c>
      <c r="U105" s="127">
        <v>0</v>
      </c>
      <c r="V105" s="127">
        <v>0</v>
      </c>
      <c r="W105" s="127">
        <v>0</v>
      </c>
      <c r="X105" s="127">
        <v>0</v>
      </c>
      <c r="Y105" s="118">
        <f t="shared" si="8"/>
        <v>7500</v>
      </c>
      <c r="Z105" s="118">
        <f t="shared" si="9"/>
        <v>1875</v>
      </c>
      <c r="AA105" s="118">
        <f t="shared" si="9"/>
        <v>1875</v>
      </c>
      <c r="AB105" s="118">
        <f t="shared" si="9"/>
        <v>1875</v>
      </c>
      <c r="AC105" s="118">
        <f t="shared" si="9"/>
        <v>1875</v>
      </c>
    </row>
    <row r="106" spans="1:29" s="18" customFormat="1">
      <c r="A106" s="209" t="s">
        <v>41</v>
      </c>
      <c r="B106" s="272"/>
      <c r="C106" s="273"/>
      <c r="D106" s="274"/>
      <c r="E106" s="120">
        <f>SUM(E100:E103)</f>
        <v>0</v>
      </c>
      <c r="F106" s="209"/>
      <c r="G106" s="209"/>
      <c r="H106" s="210"/>
      <c r="I106" s="210"/>
      <c r="J106" s="114">
        <f>SUM(J100:J105)</f>
        <v>7500</v>
      </c>
      <c r="K106" s="114">
        <f>SUM(K100:K105)</f>
        <v>1875</v>
      </c>
      <c r="L106" s="114">
        <f>SUM(L100:L105)</f>
        <v>1875</v>
      </c>
      <c r="M106" s="114">
        <f>SUM(M100:M105)</f>
        <v>1875</v>
      </c>
      <c r="N106" s="114">
        <f>SUM(N100:N105)</f>
        <v>1875</v>
      </c>
      <c r="O106" s="199">
        <f t="shared" si="6"/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f t="shared" si="7"/>
        <v>0</v>
      </c>
      <c r="U106" s="212">
        <v>0</v>
      </c>
      <c r="V106" s="212">
        <v>0</v>
      </c>
      <c r="W106" s="212">
        <v>0</v>
      </c>
      <c r="X106" s="212">
        <v>0</v>
      </c>
      <c r="Y106" s="211">
        <f t="shared" si="8"/>
        <v>7500</v>
      </c>
      <c r="Z106" s="211">
        <f>SUM(Z100:Z105)</f>
        <v>1875</v>
      </c>
      <c r="AA106" s="211">
        <f>SUM(AA100:AA105)</f>
        <v>1875</v>
      </c>
      <c r="AB106" s="211">
        <f>SUM(AB100:AB105)</f>
        <v>1875</v>
      </c>
      <c r="AC106" s="211">
        <f>SUM(AC100:AC105)</f>
        <v>1875</v>
      </c>
    </row>
    <row r="107" spans="1:29">
      <c r="A107" s="8" t="s">
        <v>42</v>
      </c>
      <c r="B107" s="230"/>
      <c r="C107" s="231"/>
      <c r="D107" s="275"/>
      <c r="E107" s="8"/>
      <c r="F107" s="8"/>
      <c r="G107" s="7"/>
      <c r="H107" s="82"/>
      <c r="I107" s="82"/>
      <c r="J107" s="129">
        <v>100</v>
      </c>
      <c r="K107" s="82"/>
      <c r="L107" s="129"/>
      <c r="M107" s="82"/>
      <c r="N107" s="82"/>
      <c r="O107" s="82" t="s">
        <v>275</v>
      </c>
      <c r="P107" s="129"/>
      <c r="Q107" s="129"/>
      <c r="R107" s="82"/>
      <c r="S107" s="82"/>
      <c r="T107" s="82"/>
      <c r="U107" s="82"/>
      <c r="V107" s="129"/>
      <c r="W107" s="83"/>
      <c r="X107" s="83"/>
      <c r="Y107" s="129">
        <v>100</v>
      </c>
      <c r="Z107" s="83"/>
      <c r="AA107" s="83"/>
      <c r="AB107" s="83"/>
      <c r="AC107" s="83"/>
    </row>
    <row r="108" spans="1:29" ht="18.75" customHeight="1">
      <c r="F108" s="319"/>
      <c r="G108" s="320"/>
      <c r="H108" s="320"/>
      <c r="I108" s="320"/>
    </row>
    <row r="109" spans="1:29">
      <c r="A109" s="18"/>
    </row>
    <row r="111" spans="1:29">
      <c r="A111" s="186" t="s">
        <v>260</v>
      </c>
      <c r="B111" s="1"/>
      <c r="C111" s="1"/>
      <c r="D111" s="1"/>
      <c r="E111" s="215" t="s">
        <v>86</v>
      </c>
      <c r="F111" s="216"/>
      <c r="G111" s="15"/>
      <c r="H111" s="234" t="s">
        <v>295</v>
      </c>
      <c r="I111" s="234"/>
      <c r="J111" s="234"/>
    </row>
    <row r="112" spans="1:29">
      <c r="A112" s="27" t="s">
        <v>63</v>
      </c>
      <c r="B112" s="3"/>
      <c r="C112" s="3"/>
      <c r="D112" s="3"/>
      <c r="E112" s="217" t="s">
        <v>64</v>
      </c>
      <c r="F112" s="217"/>
      <c r="G112" s="29"/>
      <c r="H112" s="237" t="s">
        <v>82</v>
      </c>
      <c r="I112" s="237"/>
      <c r="J112" s="237"/>
    </row>
  </sheetData>
  <mergeCells count="141">
    <mergeCell ref="H22:I22"/>
    <mergeCell ref="I59:K59"/>
    <mergeCell ref="A5:I5"/>
    <mergeCell ref="A7:I7"/>
    <mergeCell ref="A6:I6"/>
    <mergeCell ref="F30:G30"/>
    <mergeCell ref="B40:C40"/>
    <mergeCell ref="D40:E40"/>
    <mergeCell ref="F40:G40"/>
    <mergeCell ref="H20:I20"/>
    <mergeCell ref="H14:I14"/>
    <mergeCell ref="H26:I26"/>
    <mergeCell ref="H15:I15"/>
    <mergeCell ref="H28:I28"/>
    <mergeCell ref="G58:H58"/>
    <mergeCell ref="H16:I16"/>
    <mergeCell ref="F31:G31"/>
    <mergeCell ref="F32:G32"/>
    <mergeCell ref="H30:I30"/>
    <mergeCell ref="E111:F111"/>
    <mergeCell ref="H111:J111"/>
    <mergeCell ref="E112:F112"/>
    <mergeCell ref="H112:J112"/>
    <mergeCell ref="J97:J98"/>
    <mergeCell ref="J96:N96"/>
    <mergeCell ref="F108:I108"/>
    <mergeCell ref="O97:O98"/>
    <mergeCell ref="H17:I17"/>
    <mergeCell ref="H18:I18"/>
    <mergeCell ref="H19:I19"/>
    <mergeCell ref="H73:L73"/>
    <mergeCell ref="H21:I21"/>
    <mergeCell ref="H27:I27"/>
    <mergeCell ref="H25:I25"/>
    <mergeCell ref="A71:K71"/>
    <mergeCell ref="A96:A98"/>
    <mergeCell ref="H32:I32"/>
    <mergeCell ref="H31:I31"/>
    <mergeCell ref="F24:G24"/>
    <mergeCell ref="H24:I24"/>
    <mergeCell ref="F28:G28"/>
    <mergeCell ref="F27:G27"/>
    <mergeCell ref="F29:G29"/>
    <mergeCell ref="H12:I12"/>
    <mergeCell ref="H13:I13"/>
    <mergeCell ref="A40:A41"/>
    <mergeCell ref="F18:G18"/>
    <mergeCell ref="F25:G25"/>
    <mergeCell ref="F19:G19"/>
    <mergeCell ref="F20:G20"/>
    <mergeCell ref="F26:G26"/>
    <mergeCell ref="H23:I23"/>
    <mergeCell ref="H29:I29"/>
    <mergeCell ref="A4:I4"/>
    <mergeCell ref="F17:G17"/>
    <mergeCell ref="F16:G16"/>
    <mergeCell ref="F23:G23"/>
    <mergeCell ref="F15:G15"/>
    <mergeCell ref="F12:G12"/>
    <mergeCell ref="F13:G13"/>
    <mergeCell ref="F22:G22"/>
    <mergeCell ref="F14:G14"/>
    <mergeCell ref="F21:G21"/>
    <mergeCell ref="W95:AC95"/>
    <mergeCell ref="Y96:AC96"/>
    <mergeCell ref="O96:S96"/>
    <mergeCell ref="Z97:AC97"/>
    <mergeCell ref="G73:G74"/>
    <mergeCell ref="Y97:Y98"/>
    <mergeCell ref="P97:S97"/>
    <mergeCell ref="T97:T98"/>
    <mergeCell ref="U97:X97"/>
    <mergeCell ref="K97:N97"/>
    <mergeCell ref="A73:A74"/>
    <mergeCell ref="A84:A86"/>
    <mergeCell ref="E84:E86"/>
    <mergeCell ref="F84:F86"/>
    <mergeCell ref="E73:E74"/>
    <mergeCell ref="B80:D80"/>
    <mergeCell ref="B84:D86"/>
    <mergeCell ref="F73:F74"/>
    <mergeCell ref="B73:D74"/>
    <mergeCell ref="B75:D75"/>
    <mergeCell ref="B66:D66"/>
    <mergeCell ref="B67:D67"/>
    <mergeCell ref="T96:X96"/>
    <mergeCell ref="E97:E98"/>
    <mergeCell ref="B76:D76"/>
    <mergeCell ref="B68:D68"/>
    <mergeCell ref="B69:D69"/>
    <mergeCell ref="B89:D89"/>
    <mergeCell ref="A82:I82"/>
    <mergeCell ref="B88:D88"/>
    <mergeCell ref="I54:K54"/>
    <mergeCell ref="B49:D49"/>
    <mergeCell ref="B50:D50"/>
    <mergeCell ref="B62:D62"/>
    <mergeCell ref="I58:K58"/>
    <mergeCell ref="E59:F59"/>
    <mergeCell ref="G59:H59"/>
    <mergeCell ref="B51:D51"/>
    <mergeCell ref="B52:D52"/>
    <mergeCell ref="E58:F58"/>
    <mergeCell ref="B53:D53"/>
    <mergeCell ref="B54:D54"/>
    <mergeCell ref="B63:D63"/>
    <mergeCell ref="B64:D64"/>
    <mergeCell ref="B58:D58"/>
    <mergeCell ref="B59:D59"/>
    <mergeCell ref="B60:D60"/>
    <mergeCell ref="B61:D61"/>
    <mergeCell ref="I53:K53"/>
    <mergeCell ref="H84:L84"/>
    <mergeCell ref="H85:H86"/>
    <mergeCell ref="I85:L85"/>
    <mergeCell ref="B91:D91"/>
    <mergeCell ref="B65:D65"/>
    <mergeCell ref="B77:D77"/>
    <mergeCell ref="B78:D78"/>
    <mergeCell ref="B79:D79"/>
    <mergeCell ref="B87:D87"/>
    <mergeCell ref="B102:D102"/>
    <mergeCell ref="B103:D103"/>
    <mergeCell ref="B106:D106"/>
    <mergeCell ref="B107:D107"/>
    <mergeCell ref="H40:I40"/>
    <mergeCell ref="B92:D92"/>
    <mergeCell ref="B96:D98"/>
    <mergeCell ref="B99:D99"/>
    <mergeCell ref="B100:D100"/>
    <mergeCell ref="A94:G94"/>
    <mergeCell ref="J40:K40"/>
    <mergeCell ref="I49:K49"/>
    <mergeCell ref="I50:K50"/>
    <mergeCell ref="I51:K51"/>
    <mergeCell ref="I52:K52"/>
    <mergeCell ref="B101:D101"/>
    <mergeCell ref="F97:I97"/>
    <mergeCell ref="E96:I96"/>
    <mergeCell ref="B90:D90"/>
    <mergeCell ref="G84:G86"/>
  </mergeCells>
  <phoneticPr fontId="3" type="noConversion"/>
  <pageMargins left="0.19685039370078741" right="0.19685039370078741" top="0.78740157480314965" bottom="0.78740157480314965" header="0.27559055118110237" footer="0.15748031496062992"/>
  <pageSetup paperSize="9" scale="47" fitToHeight="0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Фінплан - зведені показники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'Фінплан - зведені показники'!Область_печати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2019-01-09T07:48:55Z</cp:lastPrinted>
  <dcterms:created xsi:type="dcterms:W3CDTF">2003-03-13T16:00:22Z</dcterms:created>
  <dcterms:modified xsi:type="dcterms:W3CDTF">2019-01-15T06:45:28Z</dcterms:modified>
</cp:coreProperties>
</file>